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E5E2" lockStructure="1"/>
  <bookViews>
    <workbookView xWindow="240" yWindow="495" windowWidth="15120" windowHeight="7575"/>
  </bookViews>
  <sheets>
    <sheet name="SIN MORA" sheetId="3" r:id="rId1"/>
    <sheet name="CON MORA" sheetId="6" r:id="rId2"/>
  </sheets>
  <definedNames>
    <definedName name="_xlnm.Print_Area" localSheetId="1">'CON MORA'!$AJ$6:$AS$142</definedName>
    <definedName name="_xlnm.Print_Area" localSheetId="0">'SIN MORA'!$AJ$6:$AS$130</definedName>
  </definedNames>
  <calcPr calcId="145621"/>
</workbook>
</file>

<file path=xl/calcChain.xml><?xml version="1.0" encoding="utf-8"?>
<calcChain xmlns="http://schemas.openxmlformats.org/spreadsheetml/2006/main">
  <c r="T72" i="3" l="1"/>
  <c r="AN92" i="6" l="1"/>
  <c r="AQ41" i="6"/>
  <c r="AQ41" i="3"/>
  <c r="AN100" i="6" l="1"/>
  <c r="AQ98" i="6"/>
  <c r="AQ92" i="6"/>
  <c r="AP92" i="6"/>
  <c r="AQ86" i="6"/>
  <c r="AP80" i="6"/>
  <c r="AN138" i="6"/>
  <c r="AK138" i="6"/>
  <c r="AN137" i="6"/>
  <c r="AP137" i="6" s="1"/>
  <c r="AQ137" i="6" s="1"/>
  <c r="AK137" i="6"/>
  <c r="AC125" i="6"/>
  <c r="AE125" i="6" s="1"/>
  <c r="Z125" i="6"/>
  <c r="S125" i="6"/>
  <c r="O125" i="6"/>
  <c r="S124" i="6"/>
  <c r="O124" i="6"/>
  <c r="AN135" i="6"/>
  <c r="AC123" i="6"/>
  <c r="AE123" i="6" s="1"/>
  <c r="AF123" i="6" s="1"/>
  <c r="Z123" i="6"/>
  <c r="AK135" i="6" s="1"/>
  <c r="S123" i="6"/>
  <c r="T123" i="6" s="1"/>
  <c r="U123" i="6" s="1"/>
  <c r="O123" i="6"/>
  <c r="AN134" i="6"/>
  <c r="AP134" i="6" s="1"/>
  <c r="AC122" i="6"/>
  <c r="Z122" i="6"/>
  <c r="AK134" i="6" s="1"/>
  <c r="S122" i="6"/>
  <c r="U122" i="6" s="1"/>
  <c r="O122" i="6"/>
  <c r="AL133" i="6"/>
  <c r="AK133" i="6"/>
  <c r="AA121" i="6"/>
  <c r="Z121" i="6"/>
  <c r="Q121" i="6"/>
  <c r="O121" i="6"/>
  <c r="AN132" i="6"/>
  <c r="AQ132" i="6" s="1"/>
  <c r="AC120" i="6"/>
  <c r="AF120" i="6" s="1"/>
  <c r="Q120" i="6"/>
  <c r="O120" i="6"/>
  <c r="Q119" i="6"/>
  <c r="O119" i="6"/>
  <c r="AR129" i="6"/>
  <c r="AF117" i="6"/>
  <c r="V117" i="6"/>
  <c r="AF80" i="6"/>
  <c r="AQ74" i="6"/>
  <c r="AF74" i="6"/>
  <c r="AE80" i="6" s="1"/>
  <c r="AE74" i="6"/>
  <c r="U74" i="6"/>
  <c r="T74" i="6"/>
  <c r="I57" i="6"/>
  <c r="I50" i="6" s="1"/>
  <c r="AO55" i="6"/>
  <c r="AN29" i="6" s="1"/>
  <c r="AD55" i="6"/>
  <c r="AC29" i="6" s="1"/>
  <c r="S55" i="6"/>
  <c r="R29" i="6" s="1"/>
  <c r="I55" i="6"/>
  <c r="H29" i="6" s="1"/>
  <c r="I46" i="6"/>
  <c r="S120" i="6" s="1"/>
  <c r="T120" i="6" s="1"/>
  <c r="U120" i="6" s="1"/>
  <c r="K45" i="6"/>
  <c r="AF44" i="6"/>
  <c r="I44" i="6"/>
  <c r="AF43" i="6"/>
  <c r="U43" i="6"/>
  <c r="K43" i="6"/>
  <c r="AF42" i="6"/>
  <c r="U42" i="6"/>
  <c r="AO52" i="6"/>
  <c r="AF41" i="6"/>
  <c r="AO40" i="6"/>
  <c r="AD40" i="6"/>
  <c r="S40" i="6"/>
  <c r="I40" i="6"/>
  <c r="AO31" i="6"/>
  <c r="AD31" i="6"/>
  <c r="AP98" i="6" s="1"/>
  <c r="S31" i="6"/>
  <c r="I31" i="6"/>
  <c r="AN123" i="3"/>
  <c r="AL121" i="3"/>
  <c r="AK121" i="3"/>
  <c r="AN93" i="6" l="1"/>
  <c r="AQ80" i="6"/>
  <c r="AP86" i="6" s="1"/>
  <c r="AN74" i="6"/>
  <c r="AC75" i="6"/>
  <c r="AP74" i="6"/>
  <c r="AN75" i="6" s="1"/>
  <c r="AN87" i="6"/>
  <c r="S52" i="6"/>
  <c r="I52" i="6"/>
  <c r="AC81" i="6"/>
  <c r="R75" i="6"/>
  <c r="AN99" i="6"/>
  <c r="AD52" i="6"/>
  <c r="AE122" i="6"/>
  <c r="AF122" i="6" s="1"/>
  <c r="I47" i="6"/>
  <c r="AQ134" i="6"/>
  <c r="AF125" i="6"/>
  <c r="S119" i="6"/>
  <c r="T119" i="6" s="1"/>
  <c r="U119" i="6" s="1"/>
  <c r="AP135" i="6"/>
  <c r="AQ135" i="6" s="1"/>
  <c r="AA121" i="3"/>
  <c r="Z121" i="3"/>
  <c r="Q119" i="3"/>
  <c r="Q118" i="3"/>
  <c r="Q117" i="3"/>
  <c r="O119" i="3"/>
  <c r="O118" i="3"/>
  <c r="O117" i="3"/>
  <c r="AN81" i="6" l="1"/>
  <c r="S121" i="6"/>
  <c r="T121" i="6" s="1"/>
  <c r="U121" i="6" s="1"/>
  <c r="I49" i="6"/>
  <c r="V119" i="6"/>
  <c r="V120" i="6" s="1"/>
  <c r="I33" i="6"/>
  <c r="I54" i="6"/>
  <c r="AF44" i="3"/>
  <c r="I46" i="3"/>
  <c r="S118" i="3" s="1"/>
  <c r="T118" i="3" s="1"/>
  <c r="U118" i="3" s="1"/>
  <c r="V121" i="6" l="1"/>
  <c r="V122" i="6" s="1"/>
  <c r="V123" i="6" s="1"/>
  <c r="V124" i="6" s="1"/>
  <c r="K61" i="6"/>
  <c r="Q29" i="6" s="1"/>
  <c r="H26" i="6"/>
  <c r="I26" i="6" s="1"/>
  <c r="I29" i="6"/>
  <c r="J29" i="6" s="1"/>
  <c r="I32" i="6" s="1"/>
  <c r="I44" i="3"/>
  <c r="T125" i="6" l="1"/>
  <c r="U125" i="6" s="1"/>
  <c r="S38" i="6"/>
  <c r="S44" i="6" s="1"/>
  <c r="AC121" i="6" s="1"/>
  <c r="S117" i="3"/>
  <c r="T117" i="3" s="1"/>
  <c r="U117" i="3" s="1"/>
  <c r="R74" i="6" l="1"/>
  <c r="R73" i="6" s="1"/>
  <c r="S57" i="6" s="1"/>
  <c r="S51" i="6"/>
  <c r="AE121" i="6"/>
  <c r="AF121" i="6" s="1"/>
  <c r="V125" i="6"/>
  <c r="V127" i="6" s="1"/>
  <c r="AF74" i="3"/>
  <c r="AE80" i="3" s="1"/>
  <c r="AE74" i="3"/>
  <c r="AC119" i="6" l="1"/>
  <c r="S50" i="6"/>
  <c r="S33" i="6" s="1"/>
  <c r="AC124" i="6"/>
  <c r="AC75" i="3"/>
  <c r="AE119" i="6" l="1"/>
  <c r="AG119" i="6" s="1"/>
  <c r="AG120" i="6" s="1"/>
  <c r="AG121" i="6" s="1"/>
  <c r="AG122" i="6" s="1"/>
  <c r="AG123" i="6" s="1"/>
  <c r="AC74" i="6"/>
  <c r="AC73" i="6" s="1"/>
  <c r="AE124" i="6"/>
  <c r="AC126" i="6" s="1"/>
  <c r="S49" i="6"/>
  <c r="S54" i="6"/>
  <c r="S29" i="6" s="1"/>
  <c r="T29" i="6" s="1"/>
  <c r="S32" i="6" s="1"/>
  <c r="AG124" i="6" l="1"/>
  <c r="AG125" i="6" s="1"/>
  <c r="AE126" i="6" s="1"/>
  <c r="AF124" i="6"/>
  <c r="R26" i="6"/>
  <c r="S26" i="6" s="1"/>
  <c r="U61" i="6"/>
  <c r="AB29" i="6" s="1"/>
  <c r="AF119" i="6"/>
  <c r="AG126" i="6" l="1"/>
  <c r="AF126" i="6"/>
  <c r="AD38" i="6"/>
  <c r="AD45" i="6" s="1"/>
  <c r="AN133" i="6" s="1"/>
  <c r="AC127" i="6"/>
  <c r="AN80" i="6" s="1"/>
  <c r="AN86" i="6" s="1"/>
  <c r="AN85" i="6" s="1"/>
  <c r="AQ74" i="3"/>
  <c r="AF80" i="3"/>
  <c r="AN75" i="3" l="1"/>
  <c r="AP80" i="3"/>
  <c r="AP133" i="6"/>
  <c r="AQ133" i="6" s="1"/>
  <c r="AD51" i="6"/>
  <c r="AN136" i="6"/>
  <c r="AC80" i="6"/>
  <c r="AC79" i="6" s="1"/>
  <c r="AD57" i="6" s="1"/>
  <c r="AC81" i="3"/>
  <c r="AN120" i="3"/>
  <c r="AD50" i="6" l="1"/>
  <c r="AN131" i="6"/>
  <c r="AP136" i="6"/>
  <c r="AN140" i="6" s="1"/>
  <c r="AN73" i="6"/>
  <c r="AN79" i="6" l="1"/>
  <c r="AD54" i="6"/>
  <c r="AD29" i="6" s="1"/>
  <c r="AE29" i="6" s="1"/>
  <c r="AD32" i="6" s="1"/>
  <c r="AD49" i="6"/>
  <c r="AQ136" i="6"/>
  <c r="AD33" i="6"/>
  <c r="AN98" i="6" s="1"/>
  <c r="AN97" i="6" s="1"/>
  <c r="AO58" i="6" s="1"/>
  <c r="AP131" i="6"/>
  <c r="AR131" i="6" s="1"/>
  <c r="AR132" i="6" s="1"/>
  <c r="AR133" i="6" s="1"/>
  <c r="AR134" i="6" s="1"/>
  <c r="AR135" i="6" s="1"/>
  <c r="AR136" i="6" s="1"/>
  <c r="AR137" i="6" s="1"/>
  <c r="AQ131" i="6"/>
  <c r="AP138" i="6" l="1"/>
  <c r="AF61" i="6"/>
  <c r="AC26" i="6"/>
  <c r="AD26" i="6" s="1"/>
  <c r="AM29" i="6" l="1"/>
  <c r="AO38" i="6"/>
  <c r="AO43" i="6" s="1"/>
  <c r="AN141" i="6"/>
  <c r="AQ138" i="6"/>
  <c r="AR138" i="6"/>
  <c r="AO51" i="6" l="1"/>
  <c r="AN91" i="6"/>
  <c r="AO57" i="6"/>
  <c r="AO50" i="6" s="1"/>
  <c r="AO54" i="6" l="1"/>
  <c r="AO29" i="6" s="1"/>
  <c r="AP29" i="6" s="1"/>
  <c r="AO32" i="6" s="1"/>
  <c r="AO33" i="6"/>
  <c r="AO49" i="6"/>
  <c r="AQ61" i="6" s="1"/>
  <c r="I31" i="3"/>
  <c r="S31" i="3"/>
  <c r="AD31" i="3"/>
  <c r="AP86" i="3" s="1"/>
  <c r="AO31" i="3"/>
  <c r="AQ120" i="3"/>
  <c r="AQ80" i="3"/>
  <c r="AK126" i="3"/>
  <c r="AK125" i="3"/>
  <c r="AN126" i="3"/>
  <c r="AN125" i="3"/>
  <c r="AP125" i="3" s="1"/>
  <c r="AN122" i="3"/>
  <c r="AP122" i="3" s="1"/>
  <c r="AO52" i="3"/>
  <c r="AR117" i="3"/>
  <c r="AO55" i="3"/>
  <c r="AN29" i="3" s="1"/>
  <c r="AO40" i="3"/>
  <c r="AC125" i="3"/>
  <c r="Z125" i="3"/>
  <c r="AF117" i="3"/>
  <c r="Z123" i="3"/>
  <c r="AK123" i="3" s="1"/>
  <c r="AC123" i="3"/>
  <c r="Z122" i="3"/>
  <c r="AK122" i="3" s="1"/>
  <c r="AC122" i="3"/>
  <c r="AC120" i="3"/>
  <c r="AF120" i="3" s="1"/>
  <c r="AD55" i="3"/>
  <c r="AC29" i="3" s="1"/>
  <c r="V115" i="3"/>
  <c r="V117" i="3" s="1"/>
  <c r="V118" i="3" s="1"/>
  <c r="U72" i="3"/>
  <c r="O123" i="3"/>
  <c r="S123" i="3"/>
  <c r="S122" i="3"/>
  <c r="O122" i="3"/>
  <c r="O121" i="3"/>
  <c r="O120" i="3"/>
  <c r="S121" i="3"/>
  <c r="S120" i="3"/>
  <c r="S53" i="3"/>
  <c r="R29" i="3" s="1"/>
  <c r="I57" i="3"/>
  <c r="I50" i="3" s="1"/>
  <c r="I55" i="3"/>
  <c r="H29" i="3" s="1"/>
  <c r="AN26" i="6" l="1"/>
  <c r="AO26" i="6" s="1"/>
  <c r="AQ122" i="3"/>
  <c r="AQ86" i="3"/>
  <c r="AN81" i="3"/>
  <c r="R73" i="3"/>
  <c r="AN87" i="3"/>
  <c r="AQ125" i="3"/>
  <c r="AE125" i="3" l="1"/>
  <c r="AF125" i="3" s="1"/>
  <c r="AF41" i="3"/>
  <c r="AE123" i="3" l="1"/>
  <c r="AF123" i="3" s="1"/>
  <c r="AE122" i="3"/>
  <c r="AF122" i="3" s="1"/>
  <c r="U42" i="3"/>
  <c r="U43" i="3"/>
  <c r="AF43" i="3"/>
  <c r="U120" i="3"/>
  <c r="T121" i="3"/>
  <c r="AF42" i="3"/>
  <c r="AD40" i="3"/>
  <c r="S40" i="3"/>
  <c r="AD52" i="3" l="1"/>
  <c r="U121" i="3"/>
  <c r="S50" i="3"/>
  <c r="K45" i="3"/>
  <c r="K43" i="3"/>
  <c r="I40" i="3"/>
  <c r="I47" i="3" l="1"/>
  <c r="I33" i="3" s="1"/>
  <c r="I49" i="3"/>
  <c r="I54" i="3" l="1"/>
  <c r="I52" i="3"/>
  <c r="S119" i="3" l="1"/>
  <c r="T119" i="3"/>
  <c r="U119" i="3" s="1"/>
  <c r="I29" i="3"/>
  <c r="J29" i="3" s="1"/>
  <c r="I32" i="3" s="1"/>
  <c r="K61" i="3"/>
  <c r="Q29" i="3" s="1"/>
  <c r="V119" i="3" l="1"/>
  <c r="V120" i="3" s="1"/>
  <c r="V121" i="3" s="1"/>
  <c r="V122" i="3" s="1"/>
  <c r="T123" i="3" s="1"/>
  <c r="U123" i="3" s="1"/>
  <c r="H26" i="3"/>
  <c r="I26" i="3" s="1"/>
  <c r="S38" i="3"/>
  <c r="S44" i="3" s="1"/>
  <c r="V123" i="3" l="1"/>
  <c r="V125" i="3" s="1"/>
  <c r="AC121" i="3"/>
  <c r="S49" i="3"/>
  <c r="R72" i="3"/>
  <c r="R71" i="3" s="1"/>
  <c r="S55" i="3" s="1"/>
  <c r="S48" i="3" l="1"/>
  <c r="AC119" i="3"/>
  <c r="AE121" i="3"/>
  <c r="AF121" i="3" s="1"/>
  <c r="AC124" i="3"/>
  <c r="S33" i="3"/>
  <c r="AE119" i="3" l="1"/>
  <c r="AG119" i="3" s="1"/>
  <c r="AG120" i="3" s="1"/>
  <c r="AG121" i="3" s="1"/>
  <c r="AG122" i="3" s="1"/>
  <c r="AG123" i="3" s="1"/>
  <c r="AF124" i="3"/>
  <c r="AE124" i="3"/>
  <c r="AC126" i="3" s="1"/>
  <c r="AC74" i="3"/>
  <c r="AC73" i="3" s="1"/>
  <c r="S52" i="3"/>
  <c r="S29" i="3" s="1"/>
  <c r="T29" i="3" s="1"/>
  <c r="S32" i="3" s="1"/>
  <c r="S47" i="3"/>
  <c r="AF119" i="3" l="1"/>
  <c r="AG124" i="3"/>
  <c r="AG125" i="3" s="1"/>
  <c r="AE126" i="3" s="1"/>
  <c r="AF126" i="3" s="1"/>
  <c r="U59" i="3"/>
  <c r="AB29" i="3" s="1"/>
  <c r="R26" i="3"/>
  <c r="S26" i="3" s="1"/>
  <c r="AD38" i="3" l="1"/>
  <c r="AD45" i="3" s="1"/>
  <c r="AN121" i="3" s="1"/>
  <c r="AG126" i="3"/>
  <c r="AC127" i="3"/>
  <c r="AP121" i="3" l="1"/>
  <c r="AQ121" i="3" s="1"/>
  <c r="AC80" i="3"/>
  <c r="AC79" i="3" s="1"/>
  <c r="AD57" i="3" s="1"/>
  <c r="AN119" i="3" s="1"/>
  <c r="AN124" i="3"/>
  <c r="AP124" i="3"/>
  <c r="AQ124" i="3" s="1"/>
  <c r="AD51" i="3"/>
  <c r="AD50" i="3"/>
  <c r="AP123" i="3"/>
  <c r="AQ123" i="3" s="1"/>
  <c r="AN74" i="3" l="1"/>
  <c r="AN73" i="3" s="1"/>
  <c r="AP119" i="3"/>
  <c r="AR119" i="3" s="1"/>
  <c r="AR120" i="3" s="1"/>
  <c r="AR121" i="3" s="1"/>
  <c r="AR122" i="3" s="1"/>
  <c r="AR123" i="3" s="1"/>
  <c r="AR124" i="3" s="1"/>
  <c r="AR125" i="3" s="1"/>
  <c r="AD54" i="3"/>
  <c r="AD29" i="3" s="1"/>
  <c r="AE29" i="3" s="1"/>
  <c r="AD49" i="3"/>
  <c r="AD33" i="3"/>
  <c r="AN128" i="3"/>
  <c r="AQ119" i="3" l="1"/>
  <c r="AN80" i="3"/>
  <c r="AN79" i="3" s="1"/>
  <c r="AF61" i="3"/>
  <c r="AC26" i="3"/>
  <c r="AD26" i="3" s="1"/>
  <c r="AP126" i="3"/>
  <c r="AR126" i="3" s="1"/>
  <c r="AO38" i="3" l="1"/>
  <c r="AO43" i="3" s="1"/>
  <c r="AD32" i="3"/>
  <c r="AM29" i="3"/>
  <c r="AN129" i="3"/>
  <c r="AO51" i="3" s="1"/>
  <c r="AQ126" i="3"/>
  <c r="AN86" i="3" s="1"/>
  <c r="AN85" i="3" s="1"/>
  <c r="AO57" i="3" s="1"/>
  <c r="AO50" i="3" s="1"/>
  <c r="AO49" i="3" s="1"/>
  <c r="AO54" i="3" l="1"/>
  <c r="AO29" i="3" s="1"/>
  <c r="AP29" i="3" s="1"/>
  <c r="AO33" i="3"/>
  <c r="AQ61" i="3" l="1"/>
  <c r="AO32" i="3" s="1"/>
  <c r="AN26" i="3"/>
  <c r="AO26" i="3" s="1"/>
</calcChain>
</file>

<file path=xl/comments1.xml><?xml version="1.0" encoding="utf-8"?>
<comments xmlns="http://schemas.openxmlformats.org/spreadsheetml/2006/main">
  <authors>
    <author>Paola Ayala</author>
  </authors>
  <commentList>
    <comment ref="AM43" authorId="0">
      <text>
        <r>
          <rPr>
            <b/>
            <sz val="9"/>
            <color indexed="81"/>
            <rFont val="Tahoma"/>
            <family val="2"/>
          </rPr>
          <t xml:space="preserve">SB: </t>
        </r>
        <r>
          <rPr>
            <sz val="9"/>
            <color indexed="81"/>
            <rFont val="Tahoma"/>
            <family val="2"/>
          </rPr>
          <t xml:space="preserve">El rubro de seguro de desgravemn UNICAMENTE debe ser el de cobertura por muerte natural o accidental, no debe incluir otras coberturas.
</t>
        </r>
      </text>
    </comment>
    <comment ref="G44" authorId="0">
      <text>
        <r>
          <rPr>
            <b/>
            <sz val="9"/>
            <color indexed="81"/>
            <rFont val="Tahoma"/>
            <family val="2"/>
          </rPr>
          <t xml:space="preserve">SB: </t>
        </r>
        <r>
          <rPr>
            <sz val="9"/>
            <color indexed="81"/>
            <rFont val="Tahoma"/>
            <family val="2"/>
          </rPr>
          <t xml:space="preserve">Contribucion solca para consumos diferidos, circular SB-IG-2016-0036-C de 17 de marzo 2016
</t>
        </r>
      </text>
    </comment>
    <comment ref="Q44" authorId="0">
      <text>
        <r>
          <rPr>
            <b/>
            <sz val="9"/>
            <color indexed="81"/>
            <rFont val="Tahoma"/>
            <family val="2"/>
          </rPr>
          <t xml:space="preserve">SB: </t>
        </r>
        <r>
          <rPr>
            <sz val="9"/>
            <color indexed="81"/>
            <rFont val="Tahoma"/>
            <family val="2"/>
          </rPr>
          <t xml:space="preserve">El rubro de seguro de desgravemn UNICAMENTE debe ser el de cobertura por muerte natural o accidental, no debe incluir otras coberturas.
</t>
        </r>
      </text>
    </comment>
    <comment ref="AB45" authorId="0">
      <text>
        <r>
          <rPr>
            <b/>
            <sz val="9"/>
            <color indexed="81"/>
            <rFont val="Tahoma"/>
            <family val="2"/>
          </rPr>
          <t xml:space="preserve">SB: </t>
        </r>
        <r>
          <rPr>
            <sz val="9"/>
            <color indexed="81"/>
            <rFont val="Tahoma"/>
            <family val="2"/>
          </rPr>
          <t xml:space="preserve">El rubro de seguro de desgravemn UNICAMENTE debe ser el de cobertura por muerte natural o accidental, no debe incluir otras coberturas.
</t>
        </r>
      </text>
    </comment>
    <comment ref="G47" authorId="0">
      <text>
        <r>
          <rPr>
            <b/>
            <sz val="9"/>
            <color indexed="81"/>
            <rFont val="Tahoma"/>
            <family val="2"/>
          </rPr>
          <t xml:space="preserve">SB: </t>
        </r>
        <r>
          <rPr>
            <sz val="9"/>
            <color indexed="81"/>
            <rFont val="Tahoma"/>
            <family val="2"/>
          </rPr>
          <t>El rubro de seguro de desgravemn UNICAMENTE debe ser el de cobertura por muerte natural o accidental, no debe incluir otras coberturas, y aceptado expesamente por escrito al cliente.</t>
        </r>
      </text>
    </comment>
    <comment ref="R72" authorId="0">
      <text>
        <r>
          <rPr>
            <b/>
            <sz val="9"/>
            <color indexed="81"/>
            <rFont val="Tahoma"/>
            <family val="2"/>
          </rPr>
          <t xml:space="preserve">SB: </t>
        </r>
        <r>
          <rPr>
            <sz val="9"/>
            <color indexed="81"/>
            <rFont val="Tahoma"/>
            <family val="2"/>
          </rPr>
          <t>Saldo consumos corrientes del mes anterior, se debe cobrar desde la fecha max. de pago hasta la fecha de corte actual</t>
        </r>
        <r>
          <rPr>
            <sz val="9"/>
            <color indexed="81"/>
            <rFont val="Tahoma"/>
            <family val="2"/>
          </rPr>
          <t xml:space="preserve">
</t>
        </r>
      </text>
    </comment>
    <comment ref="AC74" authorId="0">
      <text>
        <r>
          <rPr>
            <b/>
            <sz val="9"/>
            <color indexed="81"/>
            <rFont val="Tahoma"/>
            <family val="2"/>
          </rPr>
          <t>SB:</t>
        </r>
        <r>
          <rPr>
            <sz val="9"/>
            <color indexed="81"/>
            <rFont val="Tahoma"/>
            <family val="2"/>
          </rPr>
          <t>Saldo rotativo del mes anterior, se debe cobrar desde la fecha incio de periodo hasta fecha de pago del cliente</t>
        </r>
      </text>
    </comment>
    <comment ref="AN74" authorId="0">
      <text>
        <r>
          <rPr>
            <b/>
            <sz val="9"/>
            <color indexed="81"/>
            <rFont val="Tahoma"/>
            <family val="2"/>
          </rPr>
          <t>SB:</t>
        </r>
        <r>
          <rPr>
            <sz val="9"/>
            <color indexed="81"/>
            <rFont val="Tahoma"/>
            <family val="2"/>
          </rPr>
          <t>Saldo rotativo del mes anterior, se debe cobrar desde la fecha incio de periodo hasta fecha de pago del cliente</t>
        </r>
      </text>
    </comment>
    <comment ref="AC80" authorId="0">
      <text>
        <r>
          <rPr>
            <b/>
            <sz val="9"/>
            <color indexed="81"/>
            <rFont val="Tahoma"/>
            <family val="2"/>
          </rPr>
          <t xml:space="preserve">SB: </t>
        </r>
        <r>
          <rPr>
            <sz val="9"/>
            <color indexed="81"/>
            <rFont val="Tahoma"/>
            <family val="2"/>
          </rPr>
          <t>Saldo rotativo despues del pago, se debe cobrar desde la fecha de pago del cliente hasta fecha final de corte</t>
        </r>
      </text>
    </comment>
    <comment ref="AN80" authorId="0">
      <text>
        <r>
          <rPr>
            <b/>
            <sz val="9"/>
            <color indexed="81"/>
            <rFont val="Tahoma"/>
            <family val="2"/>
          </rPr>
          <t xml:space="preserve">SB: </t>
        </r>
        <r>
          <rPr>
            <sz val="9"/>
            <color indexed="81"/>
            <rFont val="Tahoma"/>
            <family val="2"/>
          </rPr>
          <t>Saldo rotativo del mes anterior (menos el pago), se debe cobrar desde la fecha de pago hasta la fecha final del pago.</t>
        </r>
      </text>
    </comment>
    <comment ref="AN86" authorId="0">
      <text>
        <r>
          <rPr>
            <b/>
            <sz val="9"/>
            <color indexed="81"/>
            <rFont val="Tahoma"/>
            <family val="2"/>
          </rPr>
          <t>SB:</t>
        </r>
        <r>
          <rPr>
            <sz val="9"/>
            <color indexed="81"/>
            <rFont val="Tahoma"/>
            <family val="2"/>
          </rPr>
          <t>Saldo consumo corriente del mes, se debe cobrar desde la fecha máima de pago hasta fecha de corte.</t>
        </r>
      </text>
    </comment>
  </commentList>
</comments>
</file>

<file path=xl/comments2.xml><?xml version="1.0" encoding="utf-8"?>
<comments xmlns="http://schemas.openxmlformats.org/spreadsheetml/2006/main">
  <authors>
    <author>Paola Ayala</author>
  </authors>
  <commentList>
    <comment ref="AM43" authorId="0">
      <text>
        <r>
          <rPr>
            <b/>
            <sz val="9"/>
            <color indexed="81"/>
            <rFont val="Tahoma"/>
            <family val="2"/>
          </rPr>
          <t xml:space="preserve">SB: </t>
        </r>
        <r>
          <rPr>
            <sz val="9"/>
            <color indexed="81"/>
            <rFont val="Tahoma"/>
            <family val="2"/>
          </rPr>
          <t xml:space="preserve">El rubro de seguro de desgravemn UNICAMENTE debe ser el de cobertura por muerte natural o accidental, no debe incluir otras coberturas.
</t>
        </r>
      </text>
    </comment>
    <comment ref="G44" authorId="0">
      <text>
        <r>
          <rPr>
            <b/>
            <sz val="9"/>
            <color indexed="81"/>
            <rFont val="Tahoma"/>
            <family val="2"/>
          </rPr>
          <t xml:space="preserve">SB: </t>
        </r>
        <r>
          <rPr>
            <sz val="9"/>
            <color indexed="81"/>
            <rFont val="Tahoma"/>
            <family val="2"/>
          </rPr>
          <t xml:space="preserve">Contribucion solca para consumos diferidos, circular SB-IG-2016-0036-C de 17 de marzo 2016
</t>
        </r>
      </text>
    </comment>
    <comment ref="Q44" authorId="0">
      <text>
        <r>
          <rPr>
            <b/>
            <sz val="9"/>
            <color indexed="81"/>
            <rFont val="Tahoma"/>
            <family val="2"/>
          </rPr>
          <t xml:space="preserve">SB: </t>
        </r>
        <r>
          <rPr>
            <sz val="9"/>
            <color indexed="81"/>
            <rFont val="Tahoma"/>
            <family val="2"/>
          </rPr>
          <t xml:space="preserve">El rubro de seguro de desgravemn UNICAMENTE debe ser el de cobertura por muerte natural o accidental, no debe incluir otras coberturas.
</t>
        </r>
      </text>
    </comment>
    <comment ref="AB45" authorId="0">
      <text>
        <r>
          <rPr>
            <b/>
            <sz val="9"/>
            <color indexed="81"/>
            <rFont val="Tahoma"/>
            <family val="2"/>
          </rPr>
          <t xml:space="preserve">SB: </t>
        </r>
        <r>
          <rPr>
            <sz val="9"/>
            <color indexed="81"/>
            <rFont val="Tahoma"/>
            <family val="2"/>
          </rPr>
          <t xml:space="preserve">El rubro de seguro de desgravemen UNICAMENTE debe ser el de cobertura por muerte natural o accidental, no debe incluir otras coberturas.
</t>
        </r>
      </text>
    </comment>
    <comment ref="G47" authorId="0">
      <text>
        <r>
          <rPr>
            <b/>
            <sz val="9"/>
            <color indexed="81"/>
            <rFont val="Tahoma"/>
            <family val="2"/>
          </rPr>
          <t xml:space="preserve">SB: </t>
        </r>
        <r>
          <rPr>
            <sz val="9"/>
            <color indexed="81"/>
            <rFont val="Tahoma"/>
            <family val="2"/>
          </rPr>
          <t>El rubro de seguro de desgravemn UNICAMENTE debe ser el de cobertura por muerte natural o accidental, no debe incluir otras coberturas, y aceptado expesamente por escrito al cliente.</t>
        </r>
      </text>
    </comment>
    <comment ref="R74" authorId="0">
      <text>
        <r>
          <rPr>
            <b/>
            <sz val="9"/>
            <color indexed="81"/>
            <rFont val="Tahoma"/>
            <family val="2"/>
          </rPr>
          <t xml:space="preserve">SB: </t>
        </r>
        <r>
          <rPr>
            <sz val="9"/>
            <color indexed="81"/>
            <rFont val="Tahoma"/>
            <family val="2"/>
          </rPr>
          <t>Saldo consumos corrientes del mes anterior, se debe cobrar desde la fecha max. de pago hasta la fecha de corte actual</t>
        </r>
        <r>
          <rPr>
            <sz val="9"/>
            <color indexed="81"/>
            <rFont val="Tahoma"/>
            <family val="2"/>
          </rPr>
          <t xml:space="preserve">
</t>
        </r>
      </text>
    </comment>
    <comment ref="AC74" authorId="0">
      <text>
        <r>
          <rPr>
            <b/>
            <sz val="9"/>
            <color indexed="81"/>
            <rFont val="Tahoma"/>
            <family val="2"/>
          </rPr>
          <t>SB:</t>
        </r>
        <r>
          <rPr>
            <sz val="9"/>
            <color indexed="81"/>
            <rFont val="Tahoma"/>
            <family val="2"/>
          </rPr>
          <t>Saldo rotativo del mes anterior, se debe cobrar desde la fecha incio de periodo hasta fecha de pago del cliente</t>
        </r>
      </text>
    </comment>
    <comment ref="AN74" authorId="0">
      <text>
        <r>
          <rPr>
            <b/>
            <sz val="9"/>
            <color indexed="81"/>
            <rFont val="Tahoma"/>
            <family val="2"/>
          </rPr>
          <t xml:space="preserve">SB: </t>
        </r>
        <r>
          <rPr>
            <sz val="9"/>
            <color indexed="81"/>
            <rFont val="Tahoma"/>
            <family val="2"/>
          </rPr>
          <t>Consumos corriente menos el porcentaje considerado en el  pago mínimo, desde la fecha máxima de pago hasta la fecha de pago del cliente.</t>
        </r>
      </text>
    </comment>
    <comment ref="AC80" authorId="0">
      <text>
        <r>
          <rPr>
            <b/>
            <sz val="9"/>
            <color indexed="81"/>
            <rFont val="Tahoma"/>
            <family val="2"/>
          </rPr>
          <t xml:space="preserve">SB: </t>
        </r>
        <r>
          <rPr>
            <sz val="9"/>
            <color indexed="81"/>
            <rFont val="Tahoma"/>
            <family val="2"/>
          </rPr>
          <t>Saldo rotativo despues del pago, se debe cobrar desde la fecha de pago del cliente hasta fecha final de corte</t>
        </r>
      </text>
    </comment>
    <comment ref="AN80" authorId="0">
      <text>
        <r>
          <rPr>
            <b/>
            <sz val="9"/>
            <color indexed="81"/>
            <rFont val="Tahoma"/>
            <family val="2"/>
          </rPr>
          <t xml:space="preserve">SB: </t>
        </r>
        <r>
          <rPr>
            <sz val="9"/>
            <color indexed="81"/>
            <rFont val="Tahoma"/>
            <family val="2"/>
          </rPr>
          <t>Saldo rotativo menos el porcentaje considerado en el  pago mínimo, desde la fecha de inicio del período de pago hasta la fecha máxima de pago.</t>
        </r>
      </text>
    </comment>
    <comment ref="AN86" authorId="0">
      <text>
        <r>
          <rPr>
            <b/>
            <sz val="9"/>
            <color indexed="81"/>
            <rFont val="Tahoma"/>
            <family val="2"/>
          </rPr>
          <t xml:space="preserve">SB: </t>
        </r>
        <r>
          <rPr>
            <sz val="9"/>
            <color indexed="81"/>
            <rFont val="Tahoma"/>
            <family val="2"/>
          </rPr>
          <t>Saldo rotativo menos el porcentaje considerado en el pago mínimo, desde la fecha máxima de pago hasta la fecha de pago del cliente.</t>
        </r>
      </text>
    </comment>
    <comment ref="AN92" authorId="0">
      <text>
        <r>
          <rPr>
            <b/>
            <sz val="9"/>
            <color indexed="81"/>
            <rFont val="Tahoma"/>
            <family val="2"/>
          </rPr>
          <t xml:space="preserve">SB: </t>
        </r>
        <r>
          <rPr>
            <sz val="9"/>
            <color indexed="81"/>
            <rFont val="Tahoma"/>
            <family val="2"/>
          </rPr>
          <t xml:space="preserve">Saldo rotativo menos el pago realizado, desde la fecha de pago del cliente, hasta la fecha de corte.
</t>
        </r>
      </text>
    </comment>
    <comment ref="AN98" authorId="0">
      <text>
        <r>
          <rPr>
            <b/>
            <sz val="9"/>
            <color indexed="81"/>
            <rFont val="Tahoma"/>
            <family val="2"/>
          </rPr>
          <t xml:space="preserve">SB: </t>
        </r>
        <r>
          <rPr>
            <sz val="9"/>
            <color indexed="81"/>
            <rFont val="Tahoma"/>
            <family val="2"/>
          </rPr>
          <t>Valor del capital del rotativo más capital de cuotas diferidas, desde la fecha máxima de pago hasta la fecha de pago del cliente.</t>
        </r>
      </text>
    </comment>
  </commentList>
</comments>
</file>

<file path=xl/sharedStrings.xml><?xml version="1.0" encoding="utf-8"?>
<sst xmlns="http://schemas.openxmlformats.org/spreadsheetml/2006/main" count="1361" uniqueCount="168">
  <si>
    <t>Plazo</t>
  </si>
  <si>
    <t>MES 1</t>
  </si>
  <si>
    <t>MES 2</t>
  </si>
  <si>
    <t>Saldo Diferido</t>
  </si>
  <si>
    <t>CONS</t>
  </si>
  <si>
    <t>Saldo Anterior</t>
  </si>
  <si>
    <t>ESTADO DE CUENTA</t>
  </si>
  <si>
    <t>Fecha máxima de pago sin recargos</t>
  </si>
  <si>
    <t>CUPO (US$)</t>
  </si>
  <si>
    <t>AUTORIZADO</t>
  </si>
  <si>
    <t>UTILIZADO</t>
  </si>
  <si>
    <t>DISPONIBLE</t>
  </si>
  <si>
    <t>EXTRACUPO (3)</t>
  </si>
  <si>
    <t>RESUMEN DE MOVIMIENTO</t>
  </si>
  <si>
    <t>Pagos/Créditos</t>
  </si>
  <si>
    <t>Consumos/débitos</t>
  </si>
  <si>
    <t>Total A Pagar</t>
  </si>
  <si>
    <t>ATENCIÓN</t>
  </si>
  <si>
    <t>Fecha máxima de pago</t>
  </si>
  <si>
    <t>Total a pagar</t>
  </si>
  <si>
    <t>Mínimos a pagar</t>
  </si>
  <si>
    <t>DATO INFORMATIVO</t>
  </si>
  <si>
    <t>DETALLE DE MOVIMIENTO DEL PERIODO</t>
  </si>
  <si>
    <t>FECHA</t>
  </si>
  <si>
    <t>REFERENCIA</t>
  </si>
  <si>
    <t>DESCRIPCIÓN/PROVEEDOR</t>
  </si>
  <si>
    <t>TIPO DE OPERACIÓN</t>
  </si>
  <si>
    <t>VALOR</t>
  </si>
  <si>
    <t>+/-</t>
  </si>
  <si>
    <t>SALDO DIFERIDO</t>
  </si>
  <si>
    <t>Saldo anterior</t>
  </si>
  <si>
    <t>Pago efectuado</t>
  </si>
  <si>
    <t>-</t>
  </si>
  <si>
    <t>Subtotal pagos/créditos</t>
  </si>
  <si>
    <t>+</t>
  </si>
  <si>
    <t>Subtotal consumo periodo</t>
  </si>
  <si>
    <t>DETALLE DE CONSUMOS QUE GENERAL INTERESES O PAGOS PARA USTED</t>
  </si>
  <si>
    <t>Nota (1)</t>
  </si>
  <si>
    <t>Interés por financiamiento:</t>
  </si>
  <si>
    <t>(*): el valor expresado en “Cantidad” corresponde a saldo anterior, etc</t>
  </si>
  <si>
    <t>Compra efectuada 1</t>
  </si>
  <si>
    <t>Compra efectuada 2</t>
  </si>
  <si>
    <t>Compra efectuada 3</t>
  </si>
  <si>
    <t xml:space="preserve">Fecha de emisión: </t>
  </si>
  <si>
    <t xml:space="preserve">Nombre de la entidad: </t>
  </si>
  <si>
    <t>BANCO</t>
  </si>
  <si>
    <t xml:space="preserve">RUC: </t>
  </si>
  <si>
    <t>1700000000001</t>
  </si>
  <si>
    <t>Dirección oficina:</t>
  </si>
  <si>
    <t>12 de Octubre y Madrid</t>
  </si>
  <si>
    <t xml:space="preserve">Ciudad: </t>
  </si>
  <si>
    <t>Quito</t>
  </si>
  <si>
    <t xml:space="preserve">Teléfono: </t>
  </si>
  <si>
    <t xml:space="preserve">Fax: </t>
  </si>
  <si>
    <t xml:space="preserve">Periodo: </t>
  </si>
  <si>
    <t xml:space="preserve">Número telefónico para la presentación de reclamos: </t>
  </si>
  <si>
    <t>1800-001-001</t>
  </si>
  <si>
    <t>Dirección de correo electrónico para dirigir cualquier inconformidad:</t>
  </si>
  <si>
    <t xml:space="preserve"> banco@banco.fin.ec</t>
  </si>
  <si>
    <t>Nombre del tarjetahabiente:</t>
  </si>
  <si>
    <t>Juan Pérez</t>
  </si>
  <si>
    <t xml:space="preserve">No. C.C.: </t>
  </si>
  <si>
    <t xml:space="preserve">Dirección: </t>
  </si>
  <si>
    <t>Av. 10 de Agosto y Colón</t>
  </si>
  <si>
    <t xml:space="preserve">Teléfono 1: </t>
  </si>
  <si>
    <t xml:space="preserve">Teléfono 2: </t>
  </si>
  <si>
    <t>0999999991</t>
  </si>
  <si>
    <t xml:space="preserve">TARJETA No.: </t>
  </si>
  <si>
    <t>4460XXXXXXXXX43</t>
  </si>
  <si>
    <t>DIF 1/3</t>
  </si>
  <si>
    <t>DIF 1/6</t>
  </si>
  <si>
    <t>desde:  01  Febrero 2016</t>
  </si>
  <si>
    <t>hasta:   29 Febrero 2016</t>
  </si>
  <si>
    <t>N/C</t>
  </si>
  <si>
    <t>Interes por Financiamiento</t>
  </si>
  <si>
    <t>N/D</t>
  </si>
  <si>
    <t>Compra efectuada 4</t>
  </si>
  <si>
    <r>
      <t>TOTAL A PAGAR US</t>
    </r>
    <r>
      <rPr>
        <sz val="10"/>
        <color theme="1"/>
        <rFont val="Arial"/>
        <family val="2"/>
      </rPr>
      <t>$</t>
    </r>
  </si>
  <si>
    <r>
      <t>Advertencia pago atrasado:</t>
    </r>
    <r>
      <rPr>
        <sz val="10"/>
        <color theme="1"/>
        <rFont val="Arial"/>
        <family val="2"/>
      </rPr>
      <t xml:space="preserve"> si no cubre el pago mínimo en la fecha máxima establecida, se cobrará el interés normal más un recargo por mora fijado por el Directorio del Banco Central del Ecuador</t>
    </r>
  </si>
  <si>
    <r>
      <t>Advertencia de pago mínimo:</t>
    </r>
    <r>
      <rPr>
        <sz val="10"/>
        <color theme="1"/>
        <rFont val="Arial"/>
        <family val="2"/>
      </rPr>
      <t xml:space="preserve"> si sólo realiza el pago mínimo de cada período, tendrá que pagar más en intereses y eso le tomará más tiempo para pagar su saldo</t>
    </r>
  </si>
  <si>
    <t>DIF 2/3</t>
  </si>
  <si>
    <t>DIF 2/6</t>
  </si>
  <si>
    <t>DIF 3/3</t>
  </si>
  <si>
    <t>DIF 3/6</t>
  </si>
  <si>
    <t>Número de días</t>
  </si>
  <si>
    <t>Mínimo a pagar</t>
  </si>
  <si>
    <t>Saldo Rotativo</t>
  </si>
  <si>
    <t>APLICACIÓN PAGO</t>
  </si>
  <si>
    <t>CONSUMOS</t>
  </si>
  <si>
    <t>VALOR DE PAGO</t>
  </si>
  <si>
    <t xml:space="preserve">PAGO </t>
  </si>
  <si>
    <t>SALDO DEL PAGO</t>
  </si>
  <si>
    <t>SALDO CONSUMO DEL PERIODO</t>
  </si>
  <si>
    <t>Compra efectuada 5</t>
  </si>
  <si>
    <t>SALDO ROTATIVO MES ANTERIOR</t>
  </si>
  <si>
    <t>% DE PAGO</t>
  </si>
  <si>
    <t>Compra efectuada 6</t>
  </si>
  <si>
    <t>SALDO ROTATIVO MES ACTUAL</t>
  </si>
  <si>
    <t>Compra efectuada 7</t>
  </si>
  <si>
    <t xml:space="preserve">ESPECIFICACIONES TÉCNICAS PARA EL COBRO DE INTERESES EN CONSUMOS CORRIENTES Y DIFERIDOS DE LA TARJETA DE CRÉDITO </t>
  </si>
  <si>
    <t>Si tiene una deuda de:………………. Al …..% de interés anual</t>
  </si>
  <si>
    <t>$..........</t>
  </si>
  <si>
    <t>…..años</t>
  </si>
  <si>
    <t>Nota: Estos valores son referenciales y han sido calculados bajo el supuesto de que no efectuaría nuevos consumos y que continuará cancelando únicamente el Mínimo a pagar o prefiera pagar una fracción mayor de su deuda.</t>
  </si>
  <si>
    <t xml:space="preserve">Interés por mora </t>
  </si>
  <si>
    <t>Total Pago de Contado</t>
  </si>
  <si>
    <t xml:space="preserve">Cargos Financieros del mes </t>
  </si>
  <si>
    <t>Subtotal pagos/crédito</t>
  </si>
  <si>
    <t>Nota (2)</t>
  </si>
  <si>
    <t>Nota (3)</t>
  </si>
  <si>
    <t>Otros</t>
  </si>
  <si>
    <t>INFORMACIÓN FINANCIERA PARA EL PERIODO</t>
  </si>
  <si>
    <t>Tasa de interés</t>
  </si>
  <si>
    <t>Nominal</t>
  </si>
  <si>
    <t>%</t>
  </si>
  <si>
    <t>Efectiva</t>
  </si>
  <si>
    <t>Tasa de interés por mora</t>
  </si>
  <si>
    <t>Crédito diferido</t>
  </si>
  <si>
    <t>PLAZO</t>
  </si>
  <si>
    <t>FACTOR</t>
  </si>
  <si>
    <t>3 meses</t>
  </si>
  <si>
    <t>6 meses</t>
  </si>
  <si>
    <t>9 meses</t>
  </si>
  <si>
    <t>12 meses</t>
  </si>
  <si>
    <t>18 meses</t>
  </si>
  <si>
    <t>24 meses</t>
  </si>
  <si>
    <t>36 meses</t>
  </si>
  <si>
    <t>Tarifa por servicios</t>
  </si>
  <si>
    <t>US$</t>
  </si>
  <si>
    <t>Tarifa avance de efectivo</t>
  </si>
  <si>
    <t>Retiro cajero automático</t>
  </si>
  <si>
    <t>Tarifa consumo gasolina</t>
  </si>
  <si>
    <t>Hasta……)</t>
  </si>
  <si>
    <t xml:space="preserve">(Desde... </t>
  </si>
  <si>
    <t>Tasa de interés nominal</t>
  </si>
  <si>
    <t>Cantidad*:</t>
  </si>
  <si>
    <t>Cantidad:</t>
  </si>
  <si>
    <t xml:space="preserve">Si de su deuda, decide pagar únicamente el </t>
  </si>
  <si>
    <t xml:space="preserve">Habrá realizado un pago inicial de
</t>
  </si>
  <si>
    <t xml:space="preserve">De su deuda, pagará mensualmente durante un año </t>
  </si>
  <si>
    <t xml:space="preserve">Habrá pagado al finalizar el año (capital más interés)
</t>
  </si>
  <si>
    <t xml:space="preserve">Y podrá ahorrarY podrá ahorrar </t>
  </si>
  <si>
    <t xml:space="preserve">Si paga todos los meses el Mínimo (….%), terminará de pagar su deuda en un plazo de </t>
  </si>
  <si>
    <t xml:space="preserve">Y terminará pagando un total estimado de </t>
  </si>
  <si>
    <t>Desde</t>
  </si>
  <si>
    <t>Hasta</t>
  </si>
  <si>
    <t>MES 3</t>
  </si>
  <si>
    <t>Interes por Mora</t>
  </si>
  <si>
    <t>MES 4</t>
  </si>
  <si>
    <t>desde:  01  Abril  2016</t>
  </si>
  <si>
    <t>hasta:  30 Abril 2016</t>
  </si>
  <si>
    <t>Interés de Mora</t>
  </si>
  <si>
    <t xml:space="preserve">desde:  </t>
  </si>
  <si>
    <t xml:space="preserve">hasta:   </t>
  </si>
  <si>
    <t>Despues de Aplicación del Pago</t>
  </si>
  <si>
    <t>Nota (4)</t>
  </si>
  <si>
    <t xml:space="preserve">desde: </t>
  </si>
  <si>
    <t>hasta:</t>
  </si>
  <si>
    <t>Contribución para el financiamiento SOLCA</t>
  </si>
  <si>
    <t>SEGURO DESGRAVAMEN</t>
  </si>
  <si>
    <t>DIF 4/6</t>
  </si>
  <si>
    <t>Cargos  por servicios</t>
  </si>
  <si>
    <t>APLICACIÓN PAGO MES 1
(CALCULO NO CONSIDERADO DENTO DEL FORMATO DEL ESTADO DE CUENTA</t>
  </si>
  <si>
    <t>APLICACIÓN PAGO MES 2
(CALCULO NO CONSIDERADO DENTO DEL FORMATO DEL ESTADO DE CUENTA</t>
  </si>
  <si>
    <t>APLICACIÓN PAGO MES 3
(CALCULO NO CONSIDERADO DENTO DEL FORMATO DEL ESTADO DE CUENTA</t>
  </si>
  <si>
    <t>APLICACIÓN PAGO MES 4
(CALCULO NO CONSIDERADO DENTO DEL FORMATO DEL ESTADO DE CUENTA</t>
  </si>
  <si>
    <t>a. Si el tarjetahabiente ha realizado el pago mínimo o mayor al mínimo sin cubrir el pago total dentro de la fecha máxima de pago, cobrará interés de financiamiento sobre</t>
  </si>
  <si>
    <t xml:space="preserve">
b. Si vencida la fecha máxima de pago el tarjetahabiente no ha cubierto al menos el pago mínimo, las entidades financieras emisoras y/u operadoras de tarjetas de crédito cobrarán interés de mora exclusivamente sobre el valor de capital no cubierto correspondiente al pago mínimo desde la fecha máxima de pago. Además se cobrará interés de financiamiento, sobre: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</si>
</sst>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43" formatCode="_(* #,##0.00_);_(* \(#,##0.00\);_(* &quot;-&quot;??_);_(@_)"/>
  </numFmts>
  <fonts count="10"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u/>
      <sz val="10"/>
      <color theme="1"/>
      <name val="Arial"/>
      <family val="2"/>
    </font>
    <font>
      <b/>
      <sz val="10"/>
      <color theme="0"/>
      <name val="Arial"/>
      <family val="2"/>
    </font>
    <font>
      <b/>
      <sz val="22"/>
      <color theme="0"/>
      <name val="Arial"/>
      <family val="2"/>
    </font>
    <font>
      <b/>
      <sz val="8"/>
      <color theme="1"/>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32">
    <border>
      <left/>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96">
    <xf numFmtId="0" fontId="0" fillId="0" borderId="0" xfId="0"/>
    <xf numFmtId="14" fontId="3" fillId="2" borderId="0" xfId="0" applyNumberFormat="1" applyFont="1" applyFill="1" applyBorder="1" applyAlignment="1">
      <alignment horizontal="justify" vertical="center" wrapText="1"/>
    </xf>
    <xf numFmtId="0" fontId="2" fillId="2" borderId="2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3" fillId="2" borderId="19" xfId="0" applyNumberFormat="1" applyFont="1" applyFill="1" applyBorder="1" applyAlignment="1">
      <alignment horizontal="justify" vertical="center" wrapText="1"/>
    </xf>
    <xf numFmtId="0" fontId="3" fillId="2" borderId="17" xfId="0" applyFont="1" applyFill="1" applyBorder="1" applyAlignment="1">
      <alignment horizontal="justify" vertical="center" wrapText="1"/>
    </xf>
    <xf numFmtId="0" fontId="3" fillId="2" borderId="18" xfId="0" applyFont="1" applyFill="1" applyBorder="1" applyAlignment="1">
      <alignment horizontal="justify" vertical="center" wrapText="1"/>
    </xf>
    <xf numFmtId="44" fontId="3" fillId="2" borderId="18" xfId="2" applyFont="1" applyFill="1" applyBorder="1" applyAlignment="1">
      <alignment horizontal="justify" vertical="center" wrapText="1"/>
    </xf>
    <xf numFmtId="0" fontId="3" fillId="2" borderId="1" xfId="0" applyFont="1" applyFill="1" applyBorder="1" applyAlignment="1">
      <alignment horizontal="justify" vertical="center" wrapText="1"/>
    </xf>
    <xf numFmtId="44" fontId="3" fillId="2" borderId="0" xfId="2" applyFont="1" applyFill="1" applyBorder="1" applyAlignment="1">
      <alignment horizontal="justify" vertical="center" wrapText="1"/>
    </xf>
    <xf numFmtId="0" fontId="3" fillId="2" borderId="0" xfId="0" applyFont="1" applyFill="1" applyBorder="1" applyAlignment="1">
      <alignment horizontal="center" vertical="center" wrapText="1"/>
    </xf>
    <xf numFmtId="44" fontId="3" fillId="2" borderId="3" xfId="0" applyNumberFormat="1" applyFont="1" applyFill="1" applyBorder="1" applyAlignment="1">
      <alignment horizontal="justify" vertical="center" wrapText="1"/>
    </xf>
    <xf numFmtId="0" fontId="3" fillId="2" borderId="2" xfId="0" applyFont="1" applyFill="1" applyBorder="1" applyAlignment="1">
      <alignment horizontal="center" vertical="center" wrapText="1"/>
    </xf>
    <xf numFmtId="44" fontId="3" fillId="2" borderId="21" xfId="0" applyNumberFormat="1" applyFont="1" applyFill="1" applyBorder="1" applyAlignment="1">
      <alignment horizontal="justify"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14" fontId="3" fillId="2" borderId="19" xfId="0" applyNumberFormat="1" applyFont="1" applyFill="1" applyBorder="1" applyAlignment="1">
      <alignment horizontal="center" vertical="center" wrapText="1"/>
    </xf>
    <xf numFmtId="0" fontId="3" fillId="2" borderId="19" xfId="0" applyFont="1" applyFill="1" applyBorder="1" applyAlignment="1">
      <alignment horizontal="justify" vertical="center"/>
    </xf>
    <xf numFmtId="0" fontId="2" fillId="2" borderId="19" xfId="0" applyFont="1" applyFill="1" applyBorder="1" applyAlignment="1">
      <alignment horizontal="justify" vertical="center" wrapText="1"/>
    </xf>
    <xf numFmtId="0" fontId="2" fillId="2" borderId="24" xfId="0" applyFont="1" applyFill="1" applyBorder="1" applyAlignment="1">
      <alignment horizontal="center" vertical="center" wrapText="1"/>
    </xf>
    <xf numFmtId="43" fontId="3" fillId="2" borderId="11" xfId="1" applyFont="1" applyFill="1" applyBorder="1" applyAlignment="1">
      <alignment horizontal="justify" vertical="center" wrapText="1"/>
    </xf>
    <xf numFmtId="44" fontId="3" fillId="2" borderId="10" xfId="0" applyNumberFormat="1" applyFont="1" applyFill="1" applyBorder="1" applyAlignment="1">
      <alignment horizontal="justify" vertical="center" wrapText="1"/>
    </xf>
    <xf numFmtId="43" fontId="3" fillId="2" borderId="10" xfId="0" applyNumberFormat="1" applyFont="1" applyFill="1" applyBorder="1" applyAlignment="1">
      <alignment horizontal="justify" vertical="center" wrapText="1"/>
    </xf>
    <xf numFmtId="44" fontId="3" fillId="2" borderId="21" xfId="2" applyFont="1" applyFill="1" applyBorder="1" applyAlignment="1">
      <alignment horizontal="justify" vertical="center" wrapText="1"/>
    </xf>
    <xf numFmtId="9" fontId="3" fillId="2" borderId="21" xfId="0" applyNumberFormat="1" applyFont="1" applyFill="1" applyBorder="1" applyAlignment="1">
      <alignment horizontal="justify" vertical="center" wrapText="1"/>
    </xf>
    <xf numFmtId="0" fontId="3" fillId="2" borderId="20" xfId="0" applyFont="1" applyFill="1" applyBorder="1" applyAlignment="1">
      <alignment vertical="top" wrapText="1"/>
    </xf>
    <xf numFmtId="0" fontId="3" fillId="2" borderId="0" xfId="0" applyFont="1" applyFill="1" applyBorder="1" applyAlignment="1">
      <alignment horizontal="justify" vertical="center"/>
    </xf>
    <xf numFmtId="14" fontId="3" fillId="2" borderId="20" xfId="0" applyNumberFormat="1" applyFont="1" applyFill="1" applyBorder="1" applyAlignment="1">
      <alignment horizontal="justify"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2" fillId="2" borderId="0"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3" fillId="2" borderId="20"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2" fillId="2" borderId="0" xfId="0" applyFont="1" applyFill="1" applyBorder="1" applyAlignment="1">
      <alignment horizontal="center" vertical="center" wrapText="1"/>
    </xf>
    <xf numFmtId="0" fontId="3" fillId="2" borderId="0" xfId="0" applyFont="1" applyFill="1" applyBorder="1" applyAlignment="1">
      <alignment horizontal="left" vertical="center" wrapText="1"/>
    </xf>
    <xf numFmtId="44" fontId="3" fillId="2" borderId="2" xfId="2" applyFont="1" applyFill="1" applyBorder="1" applyAlignment="1">
      <alignment horizontal="justify" vertical="center" wrapText="1"/>
    </xf>
    <xf numFmtId="43" fontId="3" fillId="2" borderId="0" xfId="0" applyNumberFormat="1" applyFont="1" applyFill="1" applyBorder="1" applyAlignment="1">
      <alignment horizontal="center" vertical="center" wrapText="1"/>
    </xf>
    <xf numFmtId="44" fontId="3" fillId="2" borderId="0" xfId="2" applyFont="1" applyFill="1" applyBorder="1" applyAlignment="1">
      <alignment horizontal="center" vertical="center" wrapText="1"/>
    </xf>
    <xf numFmtId="44" fontId="3" fillId="2" borderId="0" xfId="0" applyNumberFormat="1" applyFont="1" applyFill="1" applyBorder="1" applyAlignment="1">
      <alignment horizontal="justify" vertical="center" wrapText="1"/>
    </xf>
    <xf numFmtId="0" fontId="3" fillId="2" borderId="19" xfId="0" applyFont="1" applyFill="1" applyBorder="1" applyAlignment="1">
      <alignment vertical="top" wrapText="1"/>
    </xf>
    <xf numFmtId="0" fontId="3" fillId="2" borderId="20" xfId="0" applyFont="1" applyFill="1" applyBorder="1" applyAlignment="1">
      <alignment horizontal="justify" vertical="center"/>
    </xf>
    <xf numFmtId="44" fontId="3" fillId="2" borderId="27" xfId="0" applyNumberFormat="1" applyFont="1" applyFill="1" applyBorder="1" applyAlignment="1">
      <alignment horizontal="justify" vertical="center" wrapText="1"/>
    </xf>
    <xf numFmtId="43" fontId="3" fillId="2" borderId="3" xfId="0" applyNumberFormat="1" applyFont="1" applyFill="1" applyBorder="1" applyAlignment="1">
      <alignment horizontal="center" vertical="center" wrapText="1"/>
    </xf>
    <xf numFmtId="44" fontId="3" fillId="2" borderId="3" xfId="2" applyFont="1" applyFill="1" applyBorder="1" applyAlignment="1">
      <alignment horizontal="center" vertical="center" wrapText="1"/>
    </xf>
    <xf numFmtId="0" fontId="2" fillId="2" borderId="3" xfId="0" applyFont="1" applyFill="1" applyBorder="1" applyAlignment="1">
      <alignment horizontal="justify" vertical="center" wrapText="1"/>
    </xf>
    <xf numFmtId="14" fontId="3" fillId="2" borderId="3" xfId="0" applyNumberFormat="1" applyFont="1" applyFill="1" applyBorder="1" applyAlignment="1">
      <alignment horizontal="justify" vertical="center" wrapText="1"/>
    </xf>
    <xf numFmtId="0" fontId="3" fillId="2" borderId="23" xfId="0" applyFont="1" applyFill="1" applyBorder="1" applyAlignment="1">
      <alignment horizontal="justify" vertical="center" wrapText="1"/>
    </xf>
    <xf numFmtId="0" fontId="3" fillId="2" borderId="22" xfId="0" applyFont="1" applyFill="1" applyBorder="1" applyAlignment="1">
      <alignment vertical="center" wrapText="1"/>
    </xf>
    <xf numFmtId="0" fontId="3" fillId="2" borderId="0" xfId="0" applyFont="1" applyFill="1"/>
    <xf numFmtId="0" fontId="3" fillId="2" borderId="17" xfId="0" applyFont="1" applyFill="1" applyBorder="1"/>
    <xf numFmtId="0" fontId="3" fillId="2" borderId="19" xfId="0" applyFont="1" applyFill="1" applyBorder="1"/>
    <xf numFmtId="0" fontId="3" fillId="2" borderId="0" xfId="0" applyFont="1" applyFill="1" applyBorder="1"/>
    <xf numFmtId="0" fontId="3" fillId="2" borderId="3" xfId="0" applyFont="1" applyFill="1" applyBorder="1"/>
    <xf numFmtId="0" fontId="3" fillId="2" borderId="13" xfId="0" applyFont="1" applyFill="1" applyBorder="1" applyAlignment="1">
      <alignment vertical="center"/>
    </xf>
    <xf numFmtId="0" fontId="3" fillId="2" borderId="14" xfId="0" applyFont="1" applyFill="1" applyBorder="1"/>
    <xf numFmtId="0" fontId="3" fillId="2" borderId="18" xfId="0" applyFont="1" applyFill="1" applyBorder="1" applyAlignment="1">
      <alignment horizontal="left" vertical="center"/>
    </xf>
    <xf numFmtId="14" fontId="3" fillId="2" borderId="1" xfId="0" applyNumberFormat="1" applyFont="1" applyFill="1" applyBorder="1" applyAlignment="1">
      <alignment horizontal="left" vertical="center"/>
    </xf>
    <xf numFmtId="14" fontId="3" fillId="2" borderId="0" xfId="0" applyNumberFormat="1" applyFont="1" applyFill="1" applyBorder="1" applyAlignment="1">
      <alignment horizontal="left" vertical="center"/>
    </xf>
    <xf numFmtId="14" fontId="3" fillId="2" borderId="3" xfId="0" applyNumberFormat="1" applyFont="1" applyFill="1" applyBorder="1" applyAlignment="1">
      <alignment horizontal="left" vertical="center"/>
    </xf>
    <xf numFmtId="49" fontId="3" fillId="2" borderId="0" xfId="0" applyNumberFormat="1" applyFont="1" applyFill="1" applyBorder="1" applyAlignment="1">
      <alignment horizontal="left" vertical="center"/>
    </xf>
    <xf numFmtId="0" fontId="3" fillId="2" borderId="3" xfId="0" applyFont="1" applyFill="1" applyBorder="1" applyAlignment="1">
      <alignment horizontal="left" vertical="center"/>
    </xf>
    <xf numFmtId="0" fontId="3" fillId="2" borderId="0" xfId="0" applyFont="1" applyFill="1" applyBorder="1" applyAlignment="1">
      <alignment horizontal="left" vertical="center"/>
    </xf>
    <xf numFmtId="0" fontId="3" fillId="2" borderId="2" xfId="0" applyFont="1" applyFill="1" applyBorder="1" applyAlignment="1">
      <alignment horizontal="left" vertical="center"/>
    </xf>
    <xf numFmtId="15" fontId="3" fillId="2" borderId="21" xfId="0" applyNumberFormat="1" applyFont="1" applyFill="1" applyBorder="1" applyAlignment="1">
      <alignment horizontal="left" vertical="center"/>
    </xf>
    <xf numFmtId="15" fontId="3" fillId="2" borderId="0" xfId="0" applyNumberFormat="1" applyFont="1" applyFill="1" applyBorder="1" applyAlignment="1">
      <alignment horizontal="left" vertical="center"/>
    </xf>
    <xf numFmtId="15" fontId="3" fillId="2" borderId="3" xfId="0" applyNumberFormat="1" applyFont="1" applyFill="1" applyBorder="1" applyAlignment="1">
      <alignment horizontal="left" vertical="center"/>
    </xf>
    <xf numFmtId="0" fontId="3" fillId="2" borderId="18" xfId="0" applyFont="1" applyFill="1" applyBorder="1" applyAlignment="1">
      <alignment horizontal="left"/>
    </xf>
    <xf numFmtId="0" fontId="3" fillId="2" borderId="1" xfId="0" applyFont="1" applyFill="1" applyBorder="1"/>
    <xf numFmtId="0" fontId="3" fillId="2" borderId="0" xfId="0" applyFont="1" applyFill="1" applyBorder="1" applyAlignment="1">
      <alignment horizontal="left"/>
    </xf>
    <xf numFmtId="0" fontId="3" fillId="2" borderId="2" xfId="0" applyFont="1" applyFill="1" applyBorder="1"/>
    <xf numFmtId="0" fontId="2" fillId="2" borderId="2" xfId="0" applyFont="1" applyFill="1" applyBorder="1"/>
    <xf numFmtId="49" fontId="3" fillId="2" borderId="2" xfId="0" applyNumberFormat="1" applyFont="1" applyFill="1" applyBorder="1"/>
    <xf numFmtId="0" fontId="3" fillId="2" borderId="21" xfId="0" applyFont="1" applyFill="1" applyBorder="1"/>
    <xf numFmtId="44" fontId="3" fillId="2" borderId="19" xfId="0" applyNumberFormat="1" applyFont="1" applyFill="1" applyBorder="1"/>
    <xf numFmtId="0" fontId="3" fillId="2" borderId="19" xfId="0" applyFont="1" applyFill="1" applyBorder="1" applyAlignment="1">
      <alignment horizontal="center"/>
    </xf>
    <xf numFmtId="0" fontId="3" fillId="2" borderId="0" xfId="0" applyFont="1" applyFill="1" applyBorder="1" applyAlignment="1">
      <alignment horizontal="center"/>
    </xf>
    <xf numFmtId="0" fontId="2" fillId="2" borderId="0" xfId="0" applyFont="1" applyFill="1" applyBorder="1"/>
    <xf numFmtId="0" fontId="3" fillId="2" borderId="18" xfId="0" applyFont="1" applyFill="1" applyBorder="1"/>
    <xf numFmtId="10" fontId="3" fillId="2" borderId="0" xfId="0" applyNumberFormat="1" applyFont="1" applyFill="1" applyBorder="1"/>
    <xf numFmtId="0" fontId="3" fillId="2" borderId="13" xfId="0" applyFont="1" applyFill="1" applyBorder="1"/>
    <xf numFmtId="0" fontId="2" fillId="2" borderId="12" xfId="0" applyFont="1" applyFill="1" applyBorder="1"/>
    <xf numFmtId="0" fontId="2" fillId="2" borderId="13" xfId="0" applyFont="1" applyFill="1" applyBorder="1"/>
    <xf numFmtId="44" fontId="2" fillId="2" borderId="14" xfId="0" applyNumberFormat="1" applyFont="1" applyFill="1" applyBorder="1"/>
    <xf numFmtId="44" fontId="2" fillId="2" borderId="3" xfId="0" applyNumberFormat="1" applyFont="1" applyFill="1" applyBorder="1"/>
    <xf numFmtId="0" fontId="3" fillId="2" borderId="18" xfId="0" applyFont="1" applyFill="1" applyBorder="1" applyAlignment="1">
      <alignment horizontal="left" vertical="center" wrapText="1"/>
    </xf>
    <xf numFmtId="9" fontId="3" fillId="2" borderId="18" xfId="2" applyNumberFormat="1" applyFont="1" applyFill="1" applyBorder="1" applyAlignment="1">
      <alignment horizontal="center" vertical="center" wrapText="1"/>
    </xf>
    <xf numFmtId="44" fontId="3" fillId="2" borderId="1" xfId="0" applyNumberFormat="1" applyFont="1" applyFill="1" applyBorder="1"/>
    <xf numFmtId="44" fontId="3" fillId="2" borderId="19" xfId="2" applyFont="1" applyFill="1" applyBorder="1" applyAlignment="1">
      <alignment vertical="center"/>
    </xf>
    <xf numFmtId="44" fontId="3" fillId="2" borderId="0" xfId="0" applyNumberFormat="1" applyFont="1" applyFill="1" applyBorder="1" applyAlignment="1">
      <alignment vertical="center"/>
    </xf>
    <xf numFmtId="44" fontId="3" fillId="2" borderId="3" xfId="0" applyNumberFormat="1" applyFont="1" applyFill="1" applyBorder="1" applyAlignment="1">
      <alignment vertical="center"/>
    </xf>
    <xf numFmtId="9" fontId="3" fillId="2" borderId="0" xfId="2" applyNumberFormat="1" applyFont="1" applyFill="1" applyBorder="1" applyAlignment="1">
      <alignment horizontal="center" vertical="center" wrapText="1"/>
    </xf>
    <xf numFmtId="44" fontId="3" fillId="2" borderId="3" xfId="0" applyNumberFormat="1" applyFont="1" applyFill="1" applyBorder="1"/>
    <xf numFmtId="44" fontId="3" fillId="2" borderId="0" xfId="0" applyNumberFormat="1" applyFont="1" applyFill="1" applyBorder="1"/>
    <xf numFmtId="44" fontId="3" fillId="2" borderId="20" xfId="2" applyFont="1" applyFill="1" applyBorder="1" applyAlignment="1">
      <alignment vertical="center"/>
    </xf>
    <xf numFmtId="44" fontId="3" fillId="2" borderId="2" xfId="0" applyNumberFormat="1" applyFont="1" applyFill="1" applyBorder="1" applyAlignment="1">
      <alignment vertical="center"/>
    </xf>
    <xf numFmtId="44" fontId="3" fillId="2" borderId="21" xfId="0" applyNumberFormat="1" applyFont="1" applyFill="1" applyBorder="1" applyAlignment="1">
      <alignment vertical="center"/>
    </xf>
    <xf numFmtId="14" fontId="3" fillId="2" borderId="19" xfId="0" applyNumberFormat="1" applyFont="1" applyFill="1" applyBorder="1" applyAlignment="1">
      <alignment horizontal="center"/>
    </xf>
    <xf numFmtId="44" fontId="3" fillId="2" borderId="0" xfId="2" applyFont="1" applyFill="1" applyBorder="1" applyAlignment="1">
      <alignment vertical="center"/>
    </xf>
    <xf numFmtId="44" fontId="3" fillId="2" borderId="0" xfId="2" applyNumberFormat="1" applyFont="1" applyFill="1" applyBorder="1" applyAlignment="1">
      <alignment horizontal="center" vertical="center" wrapText="1"/>
    </xf>
    <xf numFmtId="0" fontId="3" fillId="2" borderId="20" xfId="0" applyFont="1" applyFill="1" applyBorder="1"/>
    <xf numFmtId="44" fontId="2" fillId="2" borderId="0" xfId="0" applyNumberFormat="1" applyFont="1" applyFill="1" applyBorder="1"/>
    <xf numFmtId="9" fontId="2" fillId="2" borderId="0" xfId="2" applyNumberFormat="1" applyFont="1" applyFill="1" applyBorder="1" applyAlignment="1">
      <alignment horizontal="center" vertical="center" wrapText="1"/>
    </xf>
    <xf numFmtId="44" fontId="2" fillId="2" borderId="2" xfId="0" applyNumberFormat="1" applyFont="1" applyFill="1" applyBorder="1"/>
    <xf numFmtId="0" fontId="3" fillId="0" borderId="0" xfId="0" applyFont="1"/>
    <xf numFmtId="9" fontId="3" fillId="2" borderId="23" xfId="0" applyNumberFormat="1" applyFont="1" applyFill="1" applyBorder="1" applyAlignment="1">
      <alignment horizontal="justify" vertical="center" wrapText="1"/>
    </xf>
    <xf numFmtId="9" fontId="3" fillId="2" borderId="27" xfId="0" applyNumberFormat="1" applyFont="1" applyFill="1" applyBorder="1" applyAlignment="1">
      <alignment horizontal="justify" vertical="center" wrapText="1"/>
    </xf>
    <xf numFmtId="43" fontId="3" fillId="2" borderId="18" xfId="1" applyFont="1" applyFill="1" applyBorder="1" applyAlignment="1">
      <alignment vertical="center" wrapText="1"/>
    </xf>
    <xf numFmtId="0" fontId="3" fillId="2" borderId="12" xfId="0" applyFont="1" applyFill="1" applyBorder="1" applyAlignment="1">
      <alignment horizontal="justify" vertical="center" wrapText="1"/>
    </xf>
    <xf numFmtId="0" fontId="3" fillId="2" borderId="13" xfId="0" applyFont="1" applyFill="1" applyBorder="1" applyAlignment="1">
      <alignment horizontal="justify" vertical="center" wrapText="1"/>
    </xf>
    <xf numFmtId="0" fontId="3" fillId="2" borderId="27" xfId="0" applyFont="1" applyFill="1" applyBorder="1" applyAlignment="1">
      <alignment horizontal="justify" vertical="center" wrapText="1"/>
    </xf>
    <xf numFmtId="0" fontId="3" fillId="2" borderId="14" xfId="0" applyFont="1" applyFill="1" applyBorder="1" applyAlignment="1">
      <alignment horizontal="justify" vertical="center" wrapText="1"/>
    </xf>
    <xf numFmtId="43" fontId="3" fillId="2" borderId="0" xfId="1" applyFont="1" applyFill="1" applyBorder="1" applyAlignment="1">
      <alignment horizontal="justify" vertical="center" wrapText="1"/>
    </xf>
    <xf numFmtId="43" fontId="3" fillId="2" borderId="2" xfId="1" applyFont="1" applyFill="1" applyBorder="1" applyAlignment="1">
      <alignment horizontal="justify" vertical="center" wrapText="1"/>
    </xf>
    <xf numFmtId="0" fontId="2" fillId="2" borderId="3" xfId="0" applyFont="1" applyFill="1" applyBorder="1" applyAlignment="1">
      <alignment horizontal="center"/>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44" fontId="3" fillId="2" borderId="0" xfId="0" applyNumberFormat="1" applyFont="1" applyFill="1"/>
    <xf numFmtId="0" fontId="2" fillId="2" borderId="0" xfId="0" applyFont="1" applyFill="1" applyBorder="1" applyAlignment="1">
      <alignment horizontal="justify" vertical="center"/>
    </xf>
    <xf numFmtId="0" fontId="3" fillId="2" borderId="26" xfId="0" applyFont="1" applyFill="1" applyBorder="1" applyAlignment="1">
      <alignment horizontal="justify" vertical="center" wrapText="1"/>
    </xf>
    <xf numFmtId="0" fontId="3" fillId="2" borderId="26" xfId="0" applyFont="1" applyFill="1" applyBorder="1" applyAlignment="1">
      <alignment vertical="center" wrapText="1"/>
    </xf>
    <xf numFmtId="43" fontId="3" fillId="2" borderId="0" xfId="1" applyFont="1" applyFill="1" applyBorder="1"/>
    <xf numFmtId="9" fontId="3" fillId="2" borderId="0" xfId="3" applyFont="1" applyFill="1" applyBorder="1"/>
    <xf numFmtId="14" fontId="3" fillId="2" borderId="3" xfId="0" applyNumberFormat="1" applyFont="1" applyFill="1" applyBorder="1"/>
    <xf numFmtId="0" fontId="3" fillId="2" borderId="0" xfId="0" applyNumberFormat="1" applyFont="1" applyFill="1" applyBorder="1"/>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3" xfId="0" applyFont="1" applyFill="1" applyBorder="1" applyAlignment="1">
      <alignment horizontal="justify" vertical="center" wrapText="1"/>
    </xf>
    <xf numFmtId="44" fontId="3" fillId="2" borderId="3" xfId="2"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3" fillId="2" borderId="23" xfId="0" applyFont="1" applyFill="1" applyBorder="1" applyAlignment="1">
      <alignment horizontal="justify" vertical="center" wrapText="1"/>
    </xf>
    <xf numFmtId="0" fontId="3" fillId="2" borderId="27"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13" xfId="0" applyFont="1" applyFill="1" applyBorder="1" applyAlignment="1">
      <alignment horizontal="justify" vertical="center" wrapText="1"/>
    </xf>
    <xf numFmtId="0" fontId="3" fillId="2" borderId="14" xfId="0" applyFont="1" applyFill="1" applyBorder="1" applyAlignment="1">
      <alignment horizontal="justify" vertical="center" wrapText="1"/>
    </xf>
    <xf numFmtId="0" fontId="2" fillId="2" borderId="14" xfId="0" applyFont="1" applyFill="1" applyBorder="1" applyAlignment="1">
      <alignment horizontal="center" vertical="center" wrapText="1"/>
    </xf>
    <xf numFmtId="0" fontId="5" fillId="3" borderId="18" xfId="0" applyFont="1" applyFill="1" applyBorder="1" applyAlignment="1">
      <alignment horizontal="center"/>
    </xf>
    <xf numFmtId="0" fontId="2" fillId="2" borderId="0" xfId="0" applyFont="1" applyFill="1" applyBorder="1" applyAlignment="1">
      <alignment horizontal="left" vertical="center" wrapText="1"/>
    </xf>
    <xf numFmtId="0" fontId="2" fillId="2" borderId="2"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justify" vertical="center" wrapText="1"/>
    </xf>
    <xf numFmtId="44" fontId="7" fillId="2" borderId="12" xfId="2" applyFont="1" applyFill="1" applyBorder="1" applyAlignment="1">
      <alignment horizontal="center" vertical="center" wrapText="1"/>
    </xf>
    <xf numFmtId="14" fontId="3" fillId="2" borderId="0" xfId="0" applyNumberFormat="1" applyFont="1" applyFill="1" applyBorder="1" applyAlignment="1">
      <alignment horizontal="justify" wrapText="1"/>
    </xf>
    <xf numFmtId="44" fontId="3" fillId="2" borderId="0" xfId="2" applyFont="1" applyFill="1" applyBorder="1" applyAlignment="1">
      <alignment vertical="center" wrapText="1"/>
    </xf>
    <xf numFmtId="9" fontId="3" fillId="2" borderId="9" xfId="0" applyNumberFormat="1" applyFont="1" applyFill="1" applyBorder="1" applyAlignment="1">
      <alignment horizontal="justify" vertical="center" wrapText="1"/>
    </xf>
    <xf numFmtId="44" fontId="3" fillId="2" borderId="30" xfId="0" applyNumberFormat="1" applyFont="1" applyFill="1" applyBorder="1" applyAlignment="1">
      <alignment horizontal="justify" vertical="center" wrapText="1"/>
    </xf>
    <xf numFmtId="44" fontId="3" fillId="2" borderId="31" xfId="0" applyNumberFormat="1" applyFont="1" applyFill="1" applyBorder="1" applyAlignment="1">
      <alignment horizontal="justify" vertical="center" wrapText="1"/>
    </xf>
    <xf numFmtId="9" fontId="3" fillId="2" borderId="29" xfId="0" applyNumberFormat="1" applyFont="1" applyFill="1" applyBorder="1" applyAlignment="1">
      <alignment horizontal="justify" vertical="center" wrapText="1"/>
    </xf>
    <xf numFmtId="0" fontId="3"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20"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3" fillId="2" borderId="27"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13" xfId="0" applyFont="1" applyFill="1" applyBorder="1" applyAlignment="1">
      <alignment horizontal="justify" vertical="center" wrapText="1"/>
    </xf>
    <xf numFmtId="0" fontId="3" fillId="2" borderId="14"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5" fillId="3" borderId="18" xfId="0" applyFont="1" applyFill="1" applyBorder="1" applyAlignment="1">
      <alignment horizontal="center"/>
    </xf>
    <xf numFmtId="44" fontId="3" fillId="0" borderId="0" xfId="0" applyNumberFormat="1" applyFont="1"/>
    <xf numFmtId="43" fontId="3" fillId="2" borderId="0" xfId="1" applyFont="1" applyFill="1" applyBorder="1" applyAlignment="1">
      <alignment vertical="center" wrapText="1"/>
    </xf>
    <xf numFmtId="0" fontId="3" fillId="3" borderId="1" xfId="0" applyFont="1" applyFill="1" applyBorder="1"/>
    <xf numFmtId="0" fontId="0" fillId="0" borderId="0" xfId="0" applyBorder="1"/>
    <xf numFmtId="0" fontId="3" fillId="2" borderId="18" xfId="0" applyFont="1" applyFill="1" applyBorder="1" applyAlignment="1">
      <alignment horizontal="left" vertical="center" wrapText="1"/>
    </xf>
    <xf numFmtId="43" fontId="3" fillId="2" borderId="18" xfId="1" applyFont="1" applyFill="1" applyBorder="1" applyAlignment="1">
      <alignment horizontal="justify" vertical="center" wrapText="1"/>
    </xf>
    <xf numFmtId="0" fontId="0" fillId="2" borderId="0" xfId="0" applyFill="1" applyBorder="1"/>
    <xf numFmtId="44" fontId="2" fillId="2" borderId="1" xfId="0" applyNumberFormat="1" applyFont="1" applyFill="1" applyBorder="1"/>
    <xf numFmtId="0" fontId="2" fillId="2" borderId="21" xfId="0" applyFont="1" applyFill="1" applyBorder="1"/>
    <xf numFmtId="0" fontId="3" fillId="0" borderId="3" xfId="0" applyFont="1" applyBorder="1"/>
    <xf numFmtId="0" fontId="2" fillId="2" borderId="0" xfId="0" applyFont="1" applyFill="1"/>
    <xf numFmtId="0" fontId="3" fillId="2" borderId="0" xfId="0" applyFont="1" applyFill="1" applyBorder="1" applyAlignment="1">
      <alignment horizontal="left"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6" fillId="3" borderId="0" xfId="0" applyFont="1" applyFill="1" applyAlignment="1">
      <alignment horizontal="center" vertical="center"/>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3" fillId="2" borderId="18" xfId="0" applyFont="1" applyFill="1" applyBorder="1" applyAlignment="1">
      <alignment horizontal="left" vertical="center" wrapText="1"/>
    </xf>
    <xf numFmtId="0" fontId="3" fillId="2" borderId="2" xfId="0" applyFont="1" applyFill="1" applyBorder="1" applyAlignment="1">
      <alignment horizontal="lef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1"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 xfId="0" applyFont="1" applyFill="1" applyBorder="1" applyAlignment="1">
      <alignment horizontal="center" vertical="center" wrapText="1"/>
    </xf>
    <xf numFmtId="14" fontId="3" fillId="2" borderId="13" xfId="0" applyNumberFormat="1" applyFont="1" applyFill="1" applyBorder="1" applyAlignment="1">
      <alignment horizontal="center" vertical="center" wrapText="1"/>
    </xf>
    <xf numFmtId="14" fontId="3" fillId="2" borderId="14" xfId="0" applyNumberFormat="1"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3" fillId="2" borderId="23" xfId="0" applyFont="1" applyFill="1" applyBorder="1" applyAlignment="1">
      <alignment horizontal="justify" vertical="center" wrapText="1"/>
    </xf>
    <xf numFmtId="0" fontId="3" fillId="2" borderId="27"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13" xfId="0" applyFont="1" applyFill="1" applyBorder="1" applyAlignment="1">
      <alignment horizontal="justify" vertical="center" wrapText="1"/>
    </xf>
    <xf numFmtId="0" fontId="3" fillId="2" borderId="14" xfId="0" applyFont="1" applyFill="1" applyBorder="1" applyAlignment="1">
      <alignment horizontal="justify" vertical="center" wrapText="1"/>
    </xf>
    <xf numFmtId="0" fontId="2" fillId="2" borderId="14" xfId="0" applyFont="1" applyFill="1" applyBorder="1" applyAlignment="1">
      <alignment horizontal="center" vertical="center" wrapText="1"/>
    </xf>
    <xf numFmtId="0" fontId="2" fillId="2" borderId="19"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5" fillId="3" borderId="18" xfId="0" applyFont="1" applyFill="1" applyBorder="1" applyAlignment="1">
      <alignment horizontal="center"/>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20"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2" fillId="2" borderId="2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2" fillId="2" borderId="17" xfId="0" applyFont="1" applyFill="1" applyBorder="1" applyAlignment="1">
      <alignment horizontal="justify" vertical="center" wrapText="1"/>
    </xf>
    <xf numFmtId="0" fontId="2" fillId="2" borderId="18"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3" fillId="2" borderId="22"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justify" vertical="center" wrapText="1"/>
    </xf>
    <xf numFmtId="43" fontId="3" fillId="2" borderId="25" xfId="0" applyNumberFormat="1" applyFont="1" applyFill="1" applyBorder="1" applyAlignment="1">
      <alignment horizontal="center" vertical="center" wrapText="1"/>
    </xf>
    <xf numFmtId="43" fontId="3" fillId="2" borderId="21" xfId="0" applyNumberFormat="1"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44" fontId="3" fillId="2" borderId="12" xfId="2" applyFont="1" applyFill="1" applyBorder="1" applyAlignment="1">
      <alignment horizontal="center" vertical="center" wrapText="1"/>
    </xf>
    <xf numFmtId="44" fontId="3" fillId="2" borderId="14" xfId="2"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5" fillId="3" borderId="18" xfId="0" applyFont="1" applyFill="1" applyBorder="1" applyAlignment="1">
      <alignment horizontal="center" vertical="center"/>
    </xf>
    <xf numFmtId="0" fontId="5" fillId="3" borderId="1" xfId="0" applyFont="1" applyFill="1" applyBorder="1" applyAlignment="1">
      <alignment horizontal="center" vertical="center"/>
    </xf>
    <xf numFmtId="0" fontId="2" fillId="2" borderId="0" xfId="0" applyFont="1" applyFill="1" applyAlignment="1">
      <alignment horizontal="left" vertical="center" wrapText="1"/>
    </xf>
    <xf numFmtId="0" fontId="5" fillId="3" borderId="17" xfId="0" applyFont="1" applyFill="1" applyBorder="1" applyAlignment="1">
      <alignment horizontal="center" vertical="center"/>
    </xf>
    <xf numFmtId="0" fontId="2" fillId="2" borderId="0" xfId="0" applyFont="1" applyFill="1" applyBorder="1" applyAlignment="1">
      <alignment horizontal="center" vertical="center" wrapText="1"/>
    </xf>
    <xf numFmtId="0" fontId="3" fillId="2" borderId="19" xfId="0" applyFont="1" applyFill="1" applyBorder="1" applyAlignment="1">
      <alignment horizontal="justify" vertical="top" wrapText="1"/>
    </xf>
    <xf numFmtId="0" fontId="0" fillId="0" borderId="19" xfId="0" applyBorder="1" applyAlignment="1">
      <alignment horizontal="justify" vertical="top" wrapText="1"/>
    </xf>
    <xf numFmtId="0" fontId="0" fillId="0" borderId="20" xfId="0" applyBorder="1" applyAlignment="1">
      <alignment horizontal="justify" vertical="top" wrapText="1"/>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638175</xdr:colOff>
          <xdr:row>179</xdr:row>
          <xdr:rowOff>47625</xdr:rowOff>
        </xdr:from>
        <xdr:to>
          <xdr:col>45</xdr:col>
          <xdr:colOff>342900</xdr:colOff>
          <xdr:row>199</xdr:row>
          <xdr:rowOff>95250</xdr:rowOff>
        </xdr:to>
        <xdr:pic>
          <xdr:nvPicPr>
            <xdr:cNvPr id="7" name="6 Imagen"/>
            <xdr:cNvPicPr>
              <a:picLocks noChangeAspect="1" noChangeArrowheads="1"/>
              <a:extLst>
                <a:ext uri="{84589F7E-364E-4C9E-8A38-B11213B215E9}">
                  <a14:cameraTool cellRange="$X$129:$AF$140" spid="_x0000_s3453"/>
                </a:ext>
              </a:extLst>
            </xdr:cNvPicPr>
          </xdr:nvPicPr>
          <xdr:blipFill>
            <a:blip xmlns:r="http://schemas.openxmlformats.org/officeDocument/2006/relationships" r:embed="rId1"/>
            <a:srcRect/>
            <a:stretch>
              <a:fillRect/>
            </a:stretch>
          </xdr:blipFill>
          <xdr:spPr bwMode="auto">
            <a:xfrm>
              <a:off x="30699075" y="39281100"/>
              <a:ext cx="8763000" cy="32861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154"/>
  <sheetViews>
    <sheetView tabSelected="1" zoomScaleNormal="100" workbookViewId="0">
      <pane ySplit="6" topLeftCell="A80" activePane="bottomLeft" state="frozen"/>
      <selection pane="bottomLeft" activeCell="L1" sqref="L1"/>
    </sheetView>
  </sheetViews>
  <sheetFormatPr baseColWidth="10" defaultRowHeight="12.75" x14ac:dyDescent="0.2"/>
  <cols>
    <col min="1" max="1" width="11.42578125" style="56" customWidth="1"/>
    <col min="2" max="2" width="4.7109375" style="56" customWidth="1"/>
    <col min="3" max="3" width="2.5703125" style="56" hidden="1" customWidth="1"/>
    <col min="4" max="4" width="22" style="56" customWidth="1"/>
    <col min="5" max="5" width="14.5703125" style="56" customWidth="1"/>
    <col min="6" max="6" width="8.140625" style="56" customWidth="1"/>
    <col min="7" max="7" width="25.85546875" style="56" customWidth="1"/>
    <col min="8" max="8" width="19" style="56" customWidth="1"/>
    <col min="9" max="9" width="18.140625" style="56" customWidth="1"/>
    <col min="10" max="10" width="20" style="56" customWidth="1"/>
    <col min="11" max="11" width="12.28515625" style="56" customWidth="1"/>
    <col min="12" max="12" width="3.140625" style="56" customWidth="1"/>
    <col min="13" max="13" width="11.42578125" style="56"/>
    <col min="14" max="14" width="3" style="56" customWidth="1"/>
    <col min="15" max="15" width="10.85546875" style="56" customWidth="1"/>
    <col min="16" max="16" width="8.140625" style="56" customWidth="1"/>
    <col min="17" max="17" width="26.7109375" style="56" customWidth="1"/>
    <col min="18" max="18" width="15.5703125" style="56" customWidth="1"/>
    <col min="19" max="19" width="18" style="56" customWidth="1"/>
    <col min="20" max="20" width="12.42578125" style="56" customWidth="1"/>
    <col min="21" max="21" width="11.7109375" style="56" customWidth="1"/>
    <col min="22" max="22" width="12.85546875" style="56" customWidth="1"/>
    <col min="23" max="23" width="7.7109375" style="56" customWidth="1"/>
    <col min="24" max="24" width="16" style="56" customWidth="1"/>
    <col min="25" max="25" width="4" style="56" customWidth="1"/>
    <col min="26" max="26" width="19" style="56" customWidth="1"/>
    <col min="27" max="27" width="12" style="56" customWidth="1"/>
    <col min="28" max="28" width="22.5703125" style="56" customWidth="1"/>
    <col min="29" max="29" width="13" style="56" customWidth="1"/>
    <col min="30" max="30" width="14.42578125" style="56" customWidth="1"/>
    <col min="31" max="31" width="19.42578125" style="56" customWidth="1"/>
    <col min="32" max="33" width="11" style="56" customWidth="1"/>
    <col min="34" max="34" width="12.5703125" style="56" customWidth="1"/>
    <col min="35" max="35" width="5.85546875" style="111" customWidth="1"/>
    <col min="36" max="36" width="4.140625" style="111" customWidth="1"/>
    <col min="37" max="37" width="15" style="111" customWidth="1"/>
    <col min="38" max="38" width="16.5703125" style="111" customWidth="1"/>
    <col min="39" max="39" width="22.5703125" style="111" customWidth="1"/>
    <col min="40" max="41" width="12.140625" style="111" bestFit="1" customWidth="1"/>
    <col min="42" max="42" width="20.28515625" style="111" customWidth="1"/>
    <col min="43" max="43" width="11.5703125" style="111" bestFit="1" customWidth="1"/>
    <col min="44" max="44" width="11.5703125" style="111" customWidth="1"/>
    <col min="45" max="45" width="14" style="111" customWidth="1"/>
    <col min="46" max="54" width="11.42578125" style="111"/>
    <col min="55" max="16384" width="11.42578125" style="56"/>
  </cols>
  <sheetData>
    <row r="1" spans="1:54" ht="45.75" customHeight="1" x14ac:dyDescent="0.2">
      <c r="A1" s="196" t="s">
        <v>166</v>
      </c>
    </row>
    <row r="2" spans="1:54" ht="27.75" x14ac:dyDescent="0.2">
      <c r="E2" s="203" t="s">
        <v>99</v>
      </c>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row>
    <row r="3" spans="1:54" x14ac:dyDescent="0.2">
      <c r="J3" s="125"/>
    </row>
    <row r="5" spans="1:54" ht="13.5" thickBot="1" x14ac:dyDescent="0.25"/>
    <row r="6" spans="1:54" x14ac:dyDescent="0.2">
      <c r="D6" s="57"/>
      <c r="E6" s="262" t="s">
        <v>1</v>
      </c>
      <c r="F6" s="262"/>
      <c r="G6" s="262"/>
      <c r="H6" s="262"/>
      <c r="I6" s="262"/>
      <c r="J6" s="262"/>
      <c r="K6" s="262"/>
      <c r="L6" s="75"/>
      <c r="N6" s="57"/>
      <c r="O6" s="262" t="s">
        <v>2</v>
      </c>
      <c r="P6" s="262"/>
      <c r="Q6" s="262"/>
      <c r="R6" s="262"/>
      <c r="S6" s="262"/>
      <c r="T6" s="262"/>
      <c r="U6" s="262"/>
      <c r="V6" s="85"/>
      <c r="W6" s="75"/>
      <c r="Y6" s="57"/>
      <c r="Z6" s="262" t="s">
        <v>146</v>
      </c>
      <c r="AA6" s="262"/>
      <c r="AB6" s="262"/>
      <c r="AC6" s="262"/>
      <c r="AD6" s="262"/>
      <c r="AE6" s="262"/>
      <c r="AF6" s="262"/>
      <c r="AG6" s="153"/>
      <c r="AH6" s="75"/>
      <c r="AJ6" s="57"/>
      <c r="AK6" s="262" t="s">
        <v>148</v>
      </c>
      <c r="AL6" s="262"/>
      <c r="AM6" s="262"/>
      <c r="AN6" s="262"/>
      <c r="AO6" s="262"/>
      <c r="AP6" s="262"/>
      <c r="AQ6" s="262"/>
      <c r="AR6" s="153"/>
      <c r="AS6" s="188"/>
    </row>
    <row r="7" spans="1:54" ht="12" customHeight="1" x14ac:dyDescent="0.2">
      <c r="D7" s="58"/>
      <c r="E7" s="59"/>
      <c r="F7" s="59"/>
      <c r="G7" s="59"/>
      <c r="H7" s="59"/>
      <c r="I7" s="59"/>
      <c r="J7" s="59"/>
      <c r="K7" s="59"/>
      <c r="L7" s="60"/>
      <c r="N7" s="58"/>
      <c r="O7" s="59"/>
      <c r="P7" s="59"/>
      <c r="Q7" s="59"/>
      <c r="R7" s="59"/>
      <c r="S7" s="59"/>
      <c r="T7" s="59"/>
      <c r="U7" s="59"/>
      <c r="V7" s="59"/>
      <c r="W7" s="60"/>
      <c r="Y7" s="58"/>
      <c r="Z7" s="59"/>
      <c r="AA7" s="59"/>
      <c r="AB7" s="59"/>
      <c r="AC7" s="59"/>
      <c r="AD7" s="59"/>
      <c r="AE7" s="59"/>
      <c r="AF7" s="59"/>
      <c r="AG7" s="59"/>
      <c r="AH7" s="60"/>
      <c r="AJ7" s="58"/>
      <c r="AK7" s="59"/>
      <c r="AL7" s="59"/>
      <c r="AM7" s="59"/>
      <c r="AN7" s="59"/>
      <c r="AO7" s="59"/>
      <c r="AP7" s="59"/>
      <c r="AQ7" s="59"/>
      <c r="AR7" s="59"/>
      <c r="AS7" s="60"/>
    </row>
    <row r="8" spans="1:54" ht="13.5" thickBot="1" x14ac:dyDescent="0.25">
      <c r="D8" s="58"/>
      <c r="E8" s="126"/>
      <c r="F8" s="59"/>
      <c r="G8" s="59"/>
      <c r="H8" s="59"/>
      <c r="I8" s="59"/>
      <c r="J8" s="59"/>
      <c r="K8" s="59"/>
      <c r="L8" s="60"/>
      <c r="N8" s="58"/>
      <c r="O8" s="59"/>
      <c r="P8" s="59"/>
      <c r="Q8" s="59"/>
      <c r="R8" s="59"/>
      <c r="S8" s="59"/>
      <c r="T8" s="59"/>
      <c r="U8" s="59"/>
      <c r="V8" s="59"/>
      <c r="W8" s="60"/>
      <c r="Y8" s="58"/>
      <c r="Z8" s="59"/>
      <c r="AA8" s="59"/>
      <c r="AB8" s="59"/>
      <c r="AC8" s="59"/>
      <c r="AD8" s="59"/>
      <c r="AE8" s="59"/>
      <c r="AF8" s="59"/>
      <c r="AG8" s="59"/>
      <c r="AH8" s="60"/>
      <c r="AI8" s="56"/>
      <c r="AJ8" s="58"/>
      <c r="AK8" s="59"/>
      <c r="AL8" s="59"/>
      <c r="AM8" s="59"/>
      <c r="AN8" s="59"/>
      <c r="AO8" s="59"/>
      <c r="AP8" s="59"/>
      <c r="AQ8" s="59"/>
      <c r="AR8" s="59"/>
      <c r="AS8" s="60"/>
      <c r="AT8" s="56"/>
      <c r="AU8" s="56"/>
      <c r="AV8" s="56"/>
      <c r="AW8" s="56"/>
      <c r="AX8" s="56"/>
      <c r="AY8" s="56"/>
      <c r="AZ8" s="56"/>
      <c r="BA8" s="56"/>
      <c r="BB8" s="56"/>
    </row>
    <row r="9" spans="1:54" ht="31.5" customHeight="1" thickBot="1" x14ac:dyDescent="0.25">
      <c r="D9" s="58"/>
      <c r="E9" s="208" t="s">
        <v>6</v>
      </c>
      <c r="F9" s="209"/>
      <c r="G9" s="209"/>
      <c r="H9" s="209" t="s">
        <v>67</v>
      </c>
      <c r="I9" s="209"/>
      <c r="J9" s="61" t="s">
        <v>68</v>
      </c>
      <c r="K9" s="62"/>
      <c r="L9" s="60"/>
      <c r="N9" s="58"/>
      <c r="O9" s="208" t="s">
        <v>6</v>
      </c>
      <c r="P9" s="209"/>
      <c r="Q9" s="209"/>
      <c r="R9" s="209" t="s">
        <v>67</v>
      </c>
      <c r="S9" s="209"/>
      <c r="T9" s="61" t="s">
        <v>68</v>
      </c>
      <c r="U9" s="62"/>
      <c r="V9" s="59"/>
      <c r="W9" s="60"/>
      <c r="X9" s="59"/>
      <c r="Y9" s="58"/>
      <c r="Z9" s="208" t="s">
        <v>6</v>
      </c>
      <c r="AA9" s="209"/>
      <c r="AB9" s="209"/>
      <c r="AC9" s="209" t="s">
        <v>67</v>
      </c>
      <c r="AD9" s="209"/>
      <c r="AE9" s="61" t="s">
        <v>68</v>
      </c>
      <c r="AF9" s="62"/>
      <c r="AG9" s="59"/>
      <c r="AH9" s="60"/>
      <c r="AI9" s="56"/>
      <c r="AJ9" s="58"/>
      <c r="AK9" s="208" t="s">
        <v>6</v>
      </c>
      <c r="AL9" s="209"/>
      <c r="AM9" s="209"/>
      <c r="AN9" s="209" t="s">
        <v>67</v>
      </c>
      <c r="AO9" s="209"/>
      <c r="AP9" s="61" t="s">
        <v>68</v>
      </c>
      <c r="AQ9" s="62"/>
      <c r="AR9" s="59"/>
      <c r="AS9" s="60"/>
      <c r="AT9" s="56"/>
      <c r="AU9" s="56"/>
      <c r="AV9" s="56"/>
      <c r="AW9" s="56"/>
      <c r="AX9" s="56"/>
      <c r="AY9" s="56"/>
      <c r="AZ9" s="56"/>
      <c r="BA9" s="56"/>
      <c r="BB9" s="56"/>
    </row>
    <row r="10" spans="1:54" ht="13.5" thickBot="1" x14ac:dyDescent="0.25">
      <c r="D10" s="58"/>
      <c r="E10" s="19"/>
      <c r="F10" s="59"/>
      <c r="G10" s="59"/>
      <c r="H10" s="59"/>
      <c r="I10" s="59"/>
      <c r="J10" s="59"/>
      <c r="K10" s="60"/>
      <c r="L10" s="60"/>
      <c r="N10" s="58"/>
      <c r="O10" s="19"/>
      <c r="P10" s="59"/>
      <c r="Q10" s="59"/>
      <c r="R10" s="59"/>
      <c r="S10" s="59"/>
      <c r="T10" s="59"/>
      <c r="U10" s="60"/>
      <c r="V10" s="59"/>
      <c r="W10" s="60"/>
      <c r="X10" s="59"/>
      <c r="Y10" s="58"/>
      <c r="Z10" s="19"/>
      <c r="AA10" s="59"/>
      <c r="AB10" s="59"/>
      <c r="AC10" s="59"/>
      <c r="AD10" s="59"/>
      <c r="AE10" s="59"/>
      <c r="AF10" s="60"/>
      <c r="AG10" s="59"/>
      <c r="AH10" s="60"/>
      <c r="AI10" s="56"/>
      <c r="AJ10" s="58"/>
      <c r="AK10" s="19"/>
      <c r="AL10" s="59"/>
      <c r="AM10" s="59"/>
      <c r="AN10" s="59"/>
      <c r="AO10" s="59"/>
      <c r="AP10" s="59"/>
      <c r="AQ10" s="60"/>
      <c r="AR10" s="59"/>
      <c r="AS10" s="60"/>
      <c r="AT10" s="56"/>
      <c r="AU10" s="56"/>
      <c r="AV10" s="56"/>
      <c r="AW10" s="56"/>
      <c r="AX10" s="56"/>
      <c r="AY10" s="56"/>
      <c r="AZ10" s="56"/>
      <c r="BA10" s="56"/>
      <c r="BB10" s="56"/>
    </row>
    <row r="11" spans="1:54" ht="21.75" customHeight="1" x14ac:dyDescent="0.2">
      <c r="D11" s="58"/>
      <c r="E11" s="260" t="s">
        <v>44</v>
      </c>
      <c r="F11" s="261"/>
      <c r="G11" s="63" t="s">
        <v>45</v>
      </c>
      <c r="H11" s="63"/>
      <c r="I11" s="261" t="s">
        <v>43</v>
      </c>
      <c r="J11" s="261"/>
      <c r="K11" s="64">
        <v>42400</v>
      </c>
      <c r="L11" s="60"/>
      <c r="N11" s="58"/>
      <c r="O11" s="260" t="s">
        <v>44</v>
      </c>
      <c r="P11" s="261"/>
      <c r="Q11" s="63" t="s">
        <v>45</v>
      </c>
      <c r="R11" s="63"/>
      <c r="S11" s="261" t="s">
        <v>43</v>
      </c>
      <c r="T11" s="261"/>
      <c r="U11" s="64">
        <v>42429</v>
      </c>
      <c r="V11" s="65"/>
      <c r="W11" s="66"/>
      <c r="X11" s="65"/>
      <c r="Y11" s="58"/>
      <c r="Z11" s="260" t="s">
        <v>44</v>
      </c>
      <c r="AA11" s="261"/>
      <c r="AB11" s="63" t="s">
        <v>45</v>
      </c>
      <c r="AC11" s="63"/>
      <c r="AD11" s="261" t="s">
        <v>43</v>
      </c>
      <c r="AE11" s="261"/>
      <c r="AF11" s="64">
        <v>42460</v>
      </c>
      <c r="AG11" s="59"/>
      <c r="AH11" s="60"/>
      <c r="AI11" s="56"/>
      <c r="AJ11" s="58"/>
      <c r="AK11" s="260" t="s">
        <v>44</v>
      </c>
      <c r="AL11" s="261"/>
      <c r="AM11" s="63" t="s">
        <v>45</v>
      </c>
      <c r="AN11" s="63"/>
      <c r="AO11" s="261" t="s">
        <v>43</v>
      </c>
      <c r="AP11" s="261"/>
      <c r="AQ11" s="64">
        <v>42490</v>
      </c>
      <c r="AR11" s="59"/>
      <c r="AS11" s="60"/>
      <c r="AT11" s="56"/>
      <c r="AU11" s="56"/>
      <c r="AV11" s="56"/>
      <c r="AW11" s="56"/>
      <c r="AX11" s="56"/>
      <c r="AY11" s="56"/>
      <c r="AZ11" s="56"/>
      <c r="BA11" s="56"/>
      <c r="BB11" s="56"/>
    </row>
    <row r="12" spans="1:54" x14ac:dyDescent="0.2">
      <c r="D12" s="58"/>
      <c r="E12" s="256" t="s">
        <v>46</v>
      </c>
      <c r="F12" s="257"/>
      <c r="G12" s="67" t="s">
        <v>47</v>
      </c>
      <c r="H12" s="67"/>
      <c r="I12" s="36"/>
      <c r="J12" s="59"/>
      <c r="K12" s="68"/>
      <c r="L12" s="60"/>
      <c r="N12" s="58"/>
      <c r="O12" s="256" t="s">
        <v>46</v>
      </c>
      <c r="P12" s="257"/>
      <c r="Q12" s="67" t="s">
        <v>47</v>
      </c>
      <c r="R12" s="67"/>
      <c r="S12" s="36"/>
      <c r="T12" s="59"/>
      <c r="U12" s="68"/>
      <c r="V12" s="69"/>
      <c r="W12" s="68"/>
      <c r="X12" s="69"/>
      <c r="Y12" s="58"/>
      <c r="Z12" s="256" t="s">
        <v>46</v>
      </c>
      <c r="AA12" s="257"/>
      <c r="AB12" s="67" t="s">
        <v>47</v>
      </c>
      <c r="AC12" s="67"/>
      <c r="AD12" s="154"/>
      <c r="AE12" s="59"/>
      <c r="AF12" s="68"/>
      <c r="AG12" s="59"/>
      <c r="AH12" s="60"/>
      <c r="AI12" s="56"/>
      <c r="AJ12" s="58"/>
      <c r="AK12" s="256" t="s">
        <v>46</v>
      </c>
      <c r="AL12" s="257"/>
      <c r="AM12" s="67" t="s">
        <v>47</v>
      </c>
      <c r="AN12" s="67"/>
      <c r="AO12" s="154"/>
      <c r="AP12" s="59"/>
      <c r="AQ12" s="68"/>
      <c r="AR12" s="59"/>
      <c r="AS12" s="60"/>
      <c r="AT12" s="56"/>
      <c r="AU12" s="56"/>
      <c r="AV12" s="56"/>
      <c r="AW12" s="56"/>
      <c r="AX12" s="56"/>
      <c r="AY12" s="56"/>
      <c r="AZ12" s="56"/>
      <c r="BA12" s="56"/>
      <c r="BB12" s="56"/>
    </row>
    <row r="13" spans="1:54" ht="21.75" customHeight="1" x14ac:dyDescent="0.2">
      <c r="D13" s="58"/>
      <c r="E13" s="256" t="s">
        <v>48</v>
      </c>
      <c r="F13" s="257"/>
      <c r="G13" s="69" t="s">
        <v>49</v>
      </c>
      <c r="H13" s="69"/>
      <c r="I13" s="36"/>
      <c r="J13" s="59"/>
      <c r="K13" s="68"/>
      <c r="L13" s="60"/>
      <c r="N13" s="58"/>
      <c r="O13" s="256" t="s">
        <v>48</v>
      </c>
      <c r="P13" s="257"/>
      <c r="Q13" s="69" t="s">
        <v>49</v>
      </c>
      <c r="R13" s="69"/>
      <c r="S13" s="36"/>
      <c r="T13" s="59"/>
      <c r="U13" s="68"/>
      <c r="V13" s="69"/>
      <c r="W13" s="68"/>
      <c r="X13" s="69"/>
      <c r="Y13" s="58"/>
      <c r="Z13" s="256" t="s">
        <v>48</v>
      </c>
      <c r="AA13" s="257"/>
      <c r="AB13" s="69" t="s">
        <v>49</v>
      </c>
      <c r="AC13" s="69"/>
      <c r="AD13" s="154"/>
      <c r="AE13" s="59"/>
      <c r="AF13" s="68"/>
      <c r="AG13" s="59"/>
      <c r="AH13" s="60"/>
      <c r="AI13" s="56"/>
      <c r="AJ13" s="58"/>
      <c r="AK13" s="256" t="s">
        <v>48</v>
      </c>
      <c r="AL13" s="257"/>
      <c r="AM13" s="69" t="s">
        <v>49</v>
      </c>
      <c r="AN13" s="69"/>
      <c r="AO13" s="154"/>
      <c r="AP13" s="59"/>
      <c r="AQ13" s="68"/>
      <c r="AR13" s="59"/>
      <c r="AS13" s="60"/>
      <c r="AT13" s="56"/>
      <c r="AU13" s="56"/>
      <c r="AV13" s="56"/>
      <c r="AW13" s="56"/>
      <c r="AX13" s="56"/>
      <c r="AY13" s="56"/>
      <c r="AZ13" s="56"/>
      <c r="BA13" s="56"/>
      <c r="BB13" s="56"/>
    </row>
    <row r="14" spans="1:54" x14ac:dyDescent="0.2">
      <c r="D14" s="58"/>
      <c r="E14" s="256" t="s">
        <v>50</v>
      </c>
      <c r="F14" s="257"/>
      <c r="G14" s="69" t="s">
        <v>51</v>
      </c>
      <c r="H14" s="69"/>
      <c r="I14" s="36"/>
      <c r="J14" s="59"/>
      <c r="K14" s="68"/>
      <c r="L14" s="60"/>
      <c r="N14" s="58"/>
      <c r="O14" s="256" t="s">
        <v>50</v>
      </c>
      <c r="P14" s="257"/>
      <c r="Q14" s="69" t="s">
        <v>51</v>
      </c>
      <c r="R14" s="69"/>
      <c r="S14" s="36"/>
      <c r="T14" s="59"/>
      <c r="U14" s="68"/>
      <c r="V14" s="69"/>
      <c r="W14" s="68"/>
      <c r="X14" s="69"/>
      <c r="Y14" s="58"/>
      <c r="Z14" s="256" t="s">
        <v>50</v>
      </c>
      <c r="AA14" s="257"/>
      <c r="AB14" s="69" t="s">
        <v>51</v>
      </c>
      <c r="AC14" s="69"/>
      <c r="AD14" s="154"/>
      <c r="AE14" s="59"/>
      <c r="AF14" s="68"/>
      <c r="AG14" s="59"/>
      <c r="AH14" s="60"/>
      <c r="AI14" s="56"/>
      <c r="AJ14" s="58"/>
      <c r="AK14" s="256" t="s">
        <v>50</v>
      </c>
      <c r="AL14" s="257"/>
      <c r="AM14" s="69" t="s">
        <v>51</v>
      </c>
      <c r="AN14" s="69"/>
      <c r="AO14" s="154"/>
      <c r="AP14" s="59"/>
      <c r="AQ14" s="68"/>
      <c r="AR14" s="59"/>
      <c r="AS14" s="60"/>
      <c r="AT14" s="56"/>
      <c r="AU14" s="56"/>
      <c r="AV14" s="56"/>
      <c r="AW14" s="56"/>
      <c r="AX14" s="56"/>
      <c r="AY14" s="56"/>
      <c r="AZ14" s="56"/>
      <c r="BA14" s="56"/>
      <c r="BB14" s="56"/>
    </row>
    <row r="15" spans="1:54" x14ac:dyDescent="0.2">
      <c r="D15" s="58"/>
      <c r="E15" s="256" t="s">
        <v>52</v>
      </c>
      <c r="F15" s="257"/>
      <c r="G15" s="69">
        <v>2996100</v>
      </c>
      <c r="H15" s="69"/>
      <c r="I15" s="36" t="s">
        <v>54</v>
      </c>
      <c r="J15" s="59" t="s">
        <v>156</v>
      </c>
      <c r="K15" s="66">
        <v>42370</v>
      </c>
      <c r="L15" s="60"/>
      <c r="N15" s="58"/>
      <c r="O15" s="256" t="s">
        <v>52</v>
      </c>
      <c r="P15" s="257"/>
      <c r="Q15" s="69">
        <v>2996100</v>
      </c>
      <c r="R15" s="69"/>
      <c r="S15" s="36" t="s">
        <v>54</v>
      </c>
      <c r="T15" s="68" t="s">
        <v>71</v>
      </c>
      <c r="U15" s="68"/>
      <c r="V15" s="69"/>
      <c r="W15" s="68"/>
      <c r="X15" s="69"/>
      <c r="Y15" s="58"/>
      <c r="Z15" s="256" t="s">
        <v>52</v>
      </c>
      <c r="AA15" s="257"/>
      <c r="AB15" s="69">
        <v>2996100</v>
      </c>
      <c r="AC15" s="69"/>
      <c r="AD15" s="154" t="s">
        <v>54</v>
      </c>
      <c r="AE15" s="59" t="s">
        <v>152</v>
      </c>
      <c r="AF15" s="66">
        <v>42430</v>
      </c>
      <c r="AG15" s="59"/>
      <c r="AH15" s="60"/>
      <c r="AI15" s="56"/>
      <c r="AJ15" s="58"/>
      <c r="AK15" s="256" t="s">
        <v>52</v>
      </c>
      <c r="AL15" s="257"/>
      <c r="AM15" s="69">
        <v>2996100</v>
      </c>
      <c r="AN15" s="69"/>
      <c r="AO15" s="154" t="s">
        <v>54</v>
      </c>
      <c r="AP15" s="59" t="s">
        <v>149</v>
      </c>
      <c r="AQ15" s="68"/>
      <c r="AR15" s="59"/>
      <c r="AS15" s="60"/>
      <c r="AT15" s="56"/>
      <c r="AU15" s="56"/>
      <c r="AV15" s="56"/>
      <c r="AW15" s="56"/>
      <c r="AX15" s="56"/>
      <c r="AY15" s="56"/>
      <c r="AZ15" s="56"/>
      <c r="BA15" s="56"/>
      <c r="BB15" s="56"/>
    </row>
    <row r="16" spans="1:54" x14ac:dyDescent="0.2">
      <c r="D16" s="58"/>
      <c r="E16" s="256" t="s">
        <v>53</v>
      </c>
      <c r="F16" s="257"/>
      <c r="G16" s="69">
        <v>2996101</v>
      </c>
      <c r="H16" s="69"/>
      <c r="I16" s="36"/>
      <c r="J16" s="59" t="s">
        <v>157</v>
      </c>
      <c r="K16" s="66">
        <v>42400</v>
      </c>
      <c r="L16" s="60"/>
      <c r="N16" s="58"/>
      <c r="O16" s="256" t="s">
        <v>53</v>
      </c>
      <c r="P16" s="257"/>
      <c r="Q16" s="69">
        <v>2996101</v>
      </c>
      <c r="R16" s="69"/>
      <c r="S16" s="36"/>
      <c r="T16" s="68" t="s">
        <v>72</v>
      </c>
      <c r="U16" s="68"/>
      <c r="V16" s="69"/>
      <c r="W16" s="68"/>
      <c r="X16" s="69"/>
      <c r="Y16" s="58"/>
      <c r="Z16" s="256" t="s">
        <v>53</v>
      </c>
      <c r="AA16" s="257"/>
      <c r="AB16" s="69">
        <v>2996101</v>
      </c>
      <c r="AC16" s="69"/>
      <c r="AD16" s="154"/>
      <c r="AE16" s="59" t="s">
        <v>153</v>
      </c>
      <c r="AF16" s="66">
        <v>42460</v>
      </c>
      <c r="AG16" s="59"/>
      <c r="AH16" s="60"/>
      <c r="AI16" s="56"/>
      <c r="AJ16" s="58"/>
      <c r="AK16" s="256" t="s">
        <v>53</v>
      </c>
      <c r="AL16" s="257"/>
      <c r="AM16" s="69">
        <v>2996101</v>
      </c>
      <c r="AN16" s="69"/>
      <c r="AO16" s="154"/>
      <c r="AP16" s="59" t="s">
        <v>150</v>
      </c>
      <c r="AQ16" s="68"/>
      <c r="AR16" s="59"/>
      <c r="AS16" s="60"/>
      <c r="AT16" s="56"/>
      <c r="AU16" s="56"/>
      <c r="AV16" s="56"/>
      <c r="AW16" s="56"/>
      <c r="AX16" s="56"/>
      <c r="AY16" s="56"/>
      <c r="AZ16" s="56"/>
      <c r="BA16" s="56"/>
      <c r="BB16" s="56"/>
    </row>
    <row r="17" spans="4:54" ht="15" customHeight="1" x14ac:dyDescent="0.2">
      <c r="D17" s="58"/>
      <c r="E17" s="256" t="s">
        <v>55</v>
      </c>
      <c r="F17" s="257"/>
      <c r="G17" s="257"/>
      <c r="H17" s="257"/>
      <c r="I17" s="69"/>
      <c r="J17" s="69" t="s">
        <v>56</v>
      </c>
      <c r="K17" s="68"/>
      <c r="L17" s="60"/>
      <c r="N17" s="58"/>
      <c r="O17" s="256" t="s">
        <v>55</v>
      </c>
      <c r="P17" s="257"/>
      <c r="Q17" s="257"/>
      <c r="R17" s="257"/>
      <c r="S17" s="69"/>
      <c r="T17" s="69" t="s">
        <v>56</v>
      </c>
      <c r="U17" s="68"/>
      <c r="V17" s="69"/>
      <c r="W17" s="68"/>
      <c r="X17" s="69"/>
      <c r="Y17" s="58"/>
      <c r="Z17" s="256" t="s">
        <v>55</v>
      </c>
      <c r="AA17" s="257"/>
      <c r="AB17" s="257"/>
      <c r="AC17" s="257"/>
      <c r="AD17" s="69"/>
      <c r="AE17" s="69" t="s">
        <v>56</v>
      </c>
      <c r="AF17" s="68"/>
      <c r="AG17" s="59"/>
      <c r="AH17" s="60"/>
      <c r="AI17" s="56"/>
      <c r="AJ17" s="58"/>
      <c r="AK17" s="256" t="s">
        <v>55</v>
      </c>
      <c r="AL17" s="257"/>
      <c r="AM17" s="257"/>
      <c r="AN17" s="257"/>
      <c r="AO17" s="257"/>
      <c r="AP17" s="59" t="s">
        <v>56</v>
      </c>
      <c r="AQ17" s="68"/>
      <c r="AR17" s="59"/>
      <c r="AS17" s="60"/>
      <c r="AT17" s="56"/>
      <c r="AU17" s="56"/>
      <c r="AV17" s="56"/>
      <c r="AW17" s="56"/>
      <c r="AX17" s="56"/>
      <c r="AY17" s="56"/>
      <c r="AZ17" s="56"/>
      <c r="BA17" s="56"/>
      <c r="BB17" s="56"/>
    </row>
    <row r="18" spans="4:54" ht="57.75" customHeight="1" thickBot="1" x14ac:dyDescent="0.25">
      <c r="D18" s="58"/>
      <c r="E18" s="258" t="s">
        <v>57</v>
      </c>
      <c r="F18" s="259"/>
      <c r="G18" s="70" t="s">
        <v>58</v>
      </c>
      <c r="H18" s="70"/>
      <c r="I18" s="259" t="s">
        <v>7</v>
      </c>
      <c r="J18" s="259"/>
      <c r="K18" s="71">
        <v>42415</v>
      </c>
      <c r="L18" s="60"/>
      <c r="N18" s="58"/>
      <c r="O18" s="258" t="s">
        <v>57</v>
      </c>
      <c r="P18" s="259"/>
      <c r="Q18" s="70" t="s">
        <v>58</v>
      </c>
      <c r="R18" s="70"/>
      <c r="S18" s="259" t="s">
        <v>7</v>
      </c>
      <c r="T18" s="259"/>
      <c r="U18" s="71">
        <v>42444</v>
      </c>
      <c r="V18" s="72"/>
      <c r="W18" s="73"/>
      <c r="X18" s="72"/>
      <c r="Y18" s="58"/>
      <c r="Z18" s="258" t="s">
        <v>57</v>
      </c>
      <c r="AA18" s="259"/>
      <c r="AB18" s="70" t="s">
        <v>58</v>
      </c>
      <c r="AC18" s="70"/>
      <c r="AD18" s="259" t="s">
        <v>7</v>
      </c>
      <c r="AE18" s="259"/>
      <c r="AF18" s="71">
        <v>42475</v>
      </c>
      <c r="AG18" s="59"/>
      <c r="AH18" s="60"/>
      <c r="AI18" s="56"/>
      <c r="AJ18" s="58"/>
      <c r="AK18" s="258" t="s">
        <v>57</v>
      </c>
      <c r="AL18" s="259"/>
      <c r="AM18" s="70" t="s">
        <v>58</v>
      </c>
      <c r="AN18" s="70"/>
      <c r="AO18" s="259" t="s">
        <v>7</v>
      </c>
      <c r="AP18" s="259"/>
      <c r="AQ18" s="71">
        <v>42505</v>
      </c>
      <c r="AR18" s="59"/>
      <c r="AS18" s="60"/>
      <c r="AT18" s="56"/>
      <c r="AU18" s="56"/>
      <c r="AV18" s="56"/>
      <c r="AW18" s="56"/>
      <c r="AX18" s="56"/>
      <c r="AY18" s="56"/>
      <c r="AZ18" s="56"/>
      <c r="BA18" s="56"/>
      <c r="BB18" s="56"/>
    </row>
    <row r="19" spans="4:54" ht="13.5" thickBot="1" x14ac:dyDescent="0.25">
      <c r="D19" s="58"/>
      <c r="E19" s="19"/>
      <c r="F19" s="59"/>
      <c r="G19" s="59"/>
      <c r="H19" s="59"/>
      <c r="I19" s="59"/>
      <c r="J19" s="59"/>
      <c r="K19" s="60"/>
      <c r="L19" s="60"/>
      <c r="N19" s="58"/>
      <c r="O19" s="19"/>
      <c r="P19" s="59"/>
      <c r="Q19" s="59"/>
      <c r="R19" s="59"/>
      <c r="S19" s="59"/>
      <c r="T19" s="59"/>
      <c r="U19" s="60"/>
      <c r="V19" s="59"/>
      <c r="W19" s="60"/>
      <c r="X19" s="59"/>
      <c r="Y19" s="58"/>
      <c r="Z19" s="19"/>
      <c r="AA19" s="59"/>
      <c r="AB19" s="59"/>
      <c r="AC19" s="59"/>
      <c r="AD19" s="59"/>
      <c r="AE19" s="59"/>
      <c r="AF19" s="60"/>
      <c r="AG19" s="59"/>
      <c r="AH19" s="60"/>
      <c r="AI19" s="56"/>
      <c r="AJ19" s="58"/>
      <c r="AK19" s="19"/>
      <c r="AL19" s="59"/>
      <c r="AM19" s="59"/>
      <c r="AN19" s="59"/>
      <c r="AO19" s="59"/>
      <c r="AP19" s="59"/>
      <c r="AQ19" s="60"/>
      <c r="AR19" s="59"/>
      <c r="AS19" s="60"/>
      <c r="AT19" s="56"/>
      <c r="AU19" s="56"/>
      <c r="AV19" s="56"/>
      <c r="AW19" s="56"/>
      <c r="AX19" s="56"/>
      <c r="AY19" s="56"/>
      <c r="AZ19" s="56"/>
      <c r="BA19" s="56"/>
      <c r="BB19" s="56"/>
    </row>
    <row r="20" spans="4:54" ht="15" customHeight="1" x14ac:dyDescent="0.2">
      <c r="D20" s="58"/>
      <c r="E20" s="260" t="s">
        <v>59</v>
      </c>
      <c r="F20" s="261"/>
      <c r="G20" s="261"/>
      <c r="H20" s="74" t="s">
        <v>60</v>
      </c>
      <c r="I20" s="74"/>
      <c r="J20" s="74"/>
      <c r="K20" s="75"/>
      <c r="L20" s="60"/>
      <c r="N20" s="58"/>
      <c r="O20" s="260" t="s">
        <v>59</v>
      </c>
      <c r="P20" s="261"/>
      <c r="Q20" s="261"/>
      <c r="R20" s="74" t="s">
        <v>60</v>
      </c>
      <c r="S20" s="74"/>
      <c r="T20" s="74"/>
      <c r="U20" s="75"/>
      <c r="V20" s="59"/>
      <c r="W20" s="60"/>
      <c r="X20" s="59"/>
      <c r="Y20" s="58"/>
      <c r="Z20" s="260" t="s">
        <v>59</v>
      </c>
      <c r="AA20" s="261"/>
      <c r="AB20" s="261"/>
      <c r="AC20" s="74" t="s">
        <v>60</v>
      </c>
      <c r="AD20" s="74"/>
      <c r="AE20" s="74"/>
      <c r="AF20" s="75"/>
      <c r="AG20" s="59"/>
      <c r="AH20" s="60"/>
      <c r="AI20" s="56"/>
      <c r="AJ20" s="58"/>
      <c r="AK20" s="260" t="s">
        <v>59</v>
      </c>
      <c r="AL20" s="261"/>
      <c r="AM20" s="261"/>
      <c r="AN20" s="74" t="s">
        <v>60</v>
      </c>
      <c r="AO20" s="74"/>
      <c r="AP20" s="74"/>
      <c r="AQ20" s="75"/>
      <c r="AR20" s="59"/>
      <c r="AS20" s="60"/>
      <c r="AT20" s="56"/>
      <c r="AU20" s="56"/>
      <c r="AV20" s="56"/>
      <c r="AW20" s="56"/>
      <c r="AX20" s="56"/>
      <c r="AY20" s="56"/>
      <c r="AZ20" s="56"/>
      <c r="BA20" s="56"/>
      <c r="BB20" s="56"/>
    </row>
    <row r="21" spans="4:54" x14ac:dyDescent="0.2">
      <c r="D21" s="58"/>
      <c r="E21" s="20" t="s">
        <v>61</v>
      </c>
      <c r="F21" s="32"/>
      <c r="G21" s="32"/>
      <c r="H21" s="76">
        <v>1700000001</v>
      </c>
      <c r="I21" s="76"/>
      <c r="J21" s="76"/>
      <c r="K21" s="60"/>
      <c r="L21" s="60"/>
      <c r="N21" s="58"/>
      <c r="O21" s="20" t="s">
        <v>61</v>
      </c>
      <c r="P21" s="32"/>
      <c r="Q21" s="32"/>
      <c r="R21" s="76">
        <v>1700000001</v>
      </c>
      <c r="S21" s="76"/>
      <c r="T21" s="76"/>
      <c r="U21" s="60"/>
      <c r="V21" s="59"/>
      <c r="W21" s="60"/>
      <c r="X21" s="59"/>
      <c r="Y21" s="58"/>
      <c r="Z21" s="20" t="s">
        <v>61</v>
      </c>
      <c r="AA21" s="159"/>
      <c r="AB21" s="159"/>
      <c r="AC21" s="76">
        <v>1700000001</v>
      </c>
      <c r="AD21" s="76"/>
      <c r="AE21" s="76"/>
      <c r="AF21" s="60"/>
      <c r="AG21" s="59"/>
      <c r="AH21" s="60"/>
      <c r="AI21" s="56"/>
      <c r="AJ21" s="58"/>
      <c r="AK21" s="20" t="s">
        <v>61</v>
      </c>
      <c r="AL21" s="159"/>
      <c r="AM21" s="159"/>
      <c r="AN21" s="76">
        <v>1700000001</v>
      </c>
      <c r="AO21" s="76"/>
      <c r="AP21" s="76"/>
      <c r="AQ21" s="60"/>
      <c r="AR21" s="59"/>
      <c r="AS21" s="60"/>
      <c r="AT21" s="56"/>
      <c r="AU21" s="56"/>
      <c r="AV21" s="56"/>
      <c r="AW21" s="56"/>
      <c r="AX21" s="56"/>
      <c r="AY21" s="56"/>
      <c r="AZ21" s="56"/>
      <c r="BA21" s="56"/>
      <c r="BB21" s="56"/>
    </row>
    <row r="22" spans="4:54" x14ac:dyDescent="0.2">
      <c r="D22" s="58"/>
      <c r="E22" s="256" t="s">
        <v>62</v>
      </c>
      <c r="F22" s="257"/>
      <c r="G22" s="32"/>
      <c r="H22" s="76" t="s">
        <v>63</v>
      </c>
      <c r="I22" s="76"/>
      <c r="J22" s="76"/>
      <c r="K22" s="60"/>
      <c r="L22" s="60"/>
      <c r="N22" s="58"/>
      <c r="O22" s="256" t="s">
        <v>62</v>
      </c>
      <c r="P22" s="257"/>
      <c r="Q22" s="32"/>
      <c r="R22" s="76" t="s">
        <v>63</v>
      </c>
      <c r="S22" s="76"/>
      <c r="T22" s="76"/>
      <c r="U22" s="60"/>
      <c r="V22" s="59"/>
      <c r="W22" s="60"/>
      <c r="X22" s="59"/>
      <c r="Y22" s="58"/>
      <c r="Z22" s="256" t="s">
        <v>62</v>
      </c>
      <c r="AA22" s="257"/>
      <c r="AB22" s="159"/>
      <c r="AC22" s="76" t="s">
        <v>63</v>
      </c>
      <c r="AD22" s="76"/>
      <c r="AE22" s="76"/>
      <c r="AF22" s="60"/>
      <c r="AG22" s="59"/>
      <c r="AH22" s="60"/>
      <c r="AI22" s="56"/>
      <c r="AJ22" s="58"/>
      <c r="AK22" s="256" t="s">
        <v>62</v>
      </c>
      <c r="AL22" s="257"/>
      <c r="AM22" s="159"/>
      <c r="AN22" s="76" t="s">
        <v>63</v>
      </c>
      <c r="AO22" s="76"/>
      <c r="AP22" s="76"/>
      <c r="AQ22" s="60"/>
      <c r="AR22" s="59"/>
      <c r="AS22" s="60"/>
      <c r="AT22" s="56"/>
      <c r="AU22" s="56"/>
      <c r="AV22" s="56"/>
      <c r="AW22" s="56"/>
      <c r="AX22" s="56"/>
      <c r="AY22" s="56"/>
      <c r="AZ22" s="56"/>
      <c r="BA22" s="56"/>
      <c r="BB22" s="56"/>
    </row>
    <row r="23" spans="4:54" ht="13.5" customHeight="1" thickBot="1" x14ac:dyDescent="0.25">
      <c r="D23" s="58"/>
      <c r="E23" s="258" t="s">
        <v>64</v>
      </c>
      <c r="F23" s="259"/>
      <c r="G23" s="77">
        <v>20000001</v>
      </c>
      <c r="H23" s="78" t="s">
        <v>65</v>
      </c>
      <c r="I23" s="79" t="s">
        <v>66</v>
      </c>
      <c r="J23" s="77"/>
      <c r="K23" s="80"/>
      <c r="L23" s="60"/>
      <c r="N23" s="58"/>
      <c r="O23" s="258" t="s">
        <v>64</v>
      </c>
      <c r="P23" s="259"/>
      <c r="Q23" s="77">
        <v>20000001</v>
      </c>
      <c r="R23" s="78" t="s">
        <v>65</v>
      </c>
      <c r="S23" s="79" t="s">
        <v>66</v>
      </c>
      <c r="T23" s="77"/>
      <c r="U23" s="80"/>
      <c r="V23" s="59"/>
      <c r="W23" s="60"/>
      <c r="X23" s="59"/>
      <c r="Y23" s="58"/>
      <c r="Z23" s="258" t="s">
        <v>64</v>
      </c>
      <c r="AA23" s="259"/>
      <c r="AB23" s="77">
        <v>20000001</v>
      </c>
      <c r="AC23" s="78" t="s">
        <v>65</v>
      </c>
      <c r="AD23" s="79" t="s">
        <v>66</v>
      </c>
      <c r="AE23" s="77"/>
      <c r="AF23" s="80"/>
      <c r="AG23" s="59"/>
      <c r="AH23" s="60"/>
      <c r="AI23" s="56"/>
      <c r="AJ23" s="58"/>
      <c r="AK23" s="258" t="s">
        <v>64</v>
      </c>
      <c r="AL23" s="259"/>
      <c r="AM23" s="77">
        <v>20000001</v>
      </c>
      <c r="AN23" s="78" t="s">
        <v>65</v>
      </c>
      <c r="AO23" s="79" t="s">
        <v>66</v>
      </c>
      <c r="AP23" s="77"/>
      <c r="AQ23" s="80"/>
      <c r="AR23" s="59"/>
      <c r="AS23" s="60"/>
      <c r="AT23" s="56"/>
      <c r="AU23" s="56"/>
      <c r="AV23" s="56"/>
      <c r="AW23" s="56"/>
      <c r="AX23" s="56"/>
      <c r="AY23" s="56"/>
      <c r="AZ23" s="56"/>
      <c r="BA23" s="56"/>
      <c r="BB23" s="56"/>
    </row>
    <row r="24" spans="4:54" ht="13.5" thickBot="1" x14ac:dyDescent="0.25">
      <c r="D24" s="58"/>
      <c r="E24" s="19"/>
      <c r="F24" s="59"/>
      <c r="G24" s="59"/>
      <c r="H24" s="59"/>
      <c r="I24" s="59"/>
      <c r="J24" s="59"/>
      <c r="K24" s="60"/>
      <c r="L24" s="60"/>
      <c r="N24" s="58"/>
      <c r="O24" s="19"/>
      <c r="P24" s="59"/>
      <c r="Q24" s="59"/>
      <c r="R24" s="59"/>
      <c r="S24" s="59"/>
      <c r="T24" s="59"/>
      <c r="U24" s="60"/>
      <c r="V24" s="59"/>
      <c r="W24" s="60"/>
      <c r="X24" s="59"/>
      <c r="Y24" s="58"/>
      <c r="Z24" s="19"/>
      <c r="AA24" s="59"/>
      <c r="AB24" s="59"/>
      <c r="AC24" s="59"/>
      <c r="AD24" s="59"/>
      <c r="AE24" s="59"/>
      <c r="AF24" s="60"/>
      <c r="AG24" s="59"/>
      <c r="AH24" s="60"/>
      <c r="AI24" s="56"/>
      <c r="AJ24" s="58"/>
      <c r="AK24" s="19"/>
      <c r="AL24" s="59"/>
      <c r="AM24" s="59"/>
      <c r="AN24" s="59"/>
      <c r="AO24" s="59"/>
      <c r="AP24" s="59"/>
      <c r="AQ24" s="60"/>
      <c r="AR24" s="59"/>
      <c r="AS24" s="60"/>
      <c r="AT24" s="56"/>
      <c r="AU24" s="56"/>
      <c r="AV24" s="56"/>
      <c r="AW24" s="56"/>
      <c r="AX24" s="56"/>
      <c r="AY24" s="56"/>
      <c r="AZ24" s="56"/>
      <c r="BA24" s="56"/>
      <c r="BB24" s="56"/>
    </row>
    <row r="25" spans="4:54" ht="26.25" thickBot="1" x14ac:dyDescent="0.25">
      <c r="D25" s="58"/>
      <c r="E25" s="58"/>
      <c r="F25" s="59"/>
      <c r="G25" s="21" t="s">
        <v>9</v>
      </c>
      <c r="H25" s="37" t="s">
        <v>10</v>
      </c>
      <c r="I25" s="37" t="s">
        <v>11</v>
      </c>
      <c r="J25" s="276" t="s">
        <v>12</v>
      </c>
      <c r="K25" s="277"/>
      <c r="L25" s="60"/>
      <c r="N25" s="58"/>
      <c r="O25" s="58"/>
      <c r="P25" s="59"/>
      <c r="Q25" s="21" t="s">
        <v>9</v>
      </c>
      <c r="R25" s="37" t="s">
        <v>10</v>
      </c>
      <c r="S25" s="37" t="s">
        <v>11</v>
      </c>
      <c r="T25" s="276" t="s">
        <v>12</v>
      </c>
      <c r="U25" s="277"/>
      <c r="V25" s="41"/>
      <c r="W25" s="3"/>
      <c r="X25" s="41"/>
      <c r="Y25" s="58"/>
      <c r="Z25" s="58"/>
      <c r="AA25" s="59"/>
      <c r="AB25" s="21" t="s">
        <v>9</v>
      </c>
      <c r="AC25" s="158" t="s">
        <v>10</v>
      </c>
      <c r="AD25" s="158" t="s">
        <v>11</v>
      </c>
      <c r="AE25" s="276" t="s">
        <v>12</v>
      </c>
      <c r="AF25" s="277"/>
      <c r="AG25" s="59"/>
      <c r="AH25" s="60"/>
      <c r="AI25" s="56"/>
      <c r="AJ25" s="58"/>
      <c r="AK25" s="58"/>
      <c r="AL25" s="59"/>
      <c r="AM25" s="21" t="s">
        <v>9</v>
      </c>
      <c r="AN25" s="158" t="s">
        <v>10</v>
      </c>
      <c r="AO25" s="158" t="s">
        <v>11</v>
      </c>
      <c r="AP25" s="276" t="s">
        <v>12</v>
      </c>
      <c r="AQ25" s="277"/>
      <c r="AR25" s="59"/>
      <c r="AS25" s="60"/>
      <c r="AT25" s="56"/>
      <c r="AU25" s="56"/>
      <c r="AV25" s="56"/>
      <c r="AW25" s="56"/>
      <c r="AX25" s="56"/>
      <c r="AY25" s="56"/>
      <c r="AZ25" s="56"/>
      <c r="BA25" s="56"/>
      <c r="BB25" s="56"/>
    </row>
    <row r="26" spans="4:54" ht="30.75" customHeight="1" thickBot="1" x14ac:dyDescent="0.25">
      <c r="D26" s="58"/>
      <c r="E26" s="208" t="s">
        <v>8</v>
      </c>
      <c r="F26" s="255"/>
      <c r="G26" s="22">
        <v>10000</v>
      </c>
      <c r="H26" s="23">
        <f>I49+I52</f>
        <v>7695.6408974999995</v>
      </c>
      <c r="I26" s="24">
        <f>G26-H26</f>
        <v>2304.3591025000005</v>
      </c>
      <c r="J26" s="279"/>
      <c r="K26" s="280"/>
      <c r="L26" s="60"/>
      <c r="N26" s="58"/>
      <c r="O26" s="208" t="s">
        <v>8</v>
      </c>
      <c r="P26" s="255"/>
      <c r="Q26" s="22">
        <v>10000</v>
      </c>
      <c r="R26" s="23">
        <f>S47+S50</f>
        <v>6860.8524122060371</v>
      </c>
      <c r="S26" s="24">
        <f>Q26-R26</f>
        <v>3139.1475877939629</v>
      </c>
      <c r="T26" s="279"/>
      <c r="U26" s="280"/>
      <c r="V26" s="44"/>
      <c r="W26" s="50"/>
      <c r="X26" s="44"/>
      <c r="Y26" s="58"/>
      <c r="Z26" s="208" t="s">
        <v>8</v>
      </c>
      <c r="AA26" s="255"/>
      <c r="AB26" s="22">
        <v>10000</v>
      </c>
      <c r="AC26" s="23">
        <f>AD49+AD52</f>
        <v>5862.4890155869152</v>
      </c>
      <c r="AD26" s="24">
        <f>AB26-AC26</f>
        <v>4137.5109844130848</v>
      </c>
      <c r="AE26" s="279"/>
      <c r="AF26" s="280"/>
      <c r="AG26" s="59"/>
      <c r="AH26" s="60"/>
      <c r="AI26" s="56"/>
      <c r="AJ26" s="58"/>
      <c r="AK26" s="208" t="s">
        <v>8</v>
      </c>
      <c r="AL26" s="255"/>
      <c r="AM26" s="22">
        <v>10000</v>
      </c>
      <c r="AN26" s="23">
        <f>AO49+AO52</f>
        <v>3881.9450646149835</v>
      </c>
      <c r="AO26" s="24">
        <f>AM26-AN26</f>
        <v>6118.0549353850165</v>
      </c>
      <c r="AP26" s="279"/>
      <c r="AQ26" s="280"/>
      <c r="AR26" s="59"/>
      <c r="AS26" s="60"/>
      <c r="AT26" s="56"/>
      <c r="AU26" s="56"/>
      <c r="AV26" s="56"/>
      <c r="AW26" s="56"/>
      <c r="AX26" s="56"/>
      <c r="AY26" s="56"/>
      <c r="AZ26" s="56"/>
      <c r="BA26" s="56"/>
      <c r="BB26" s="56"/>
    </row>
    <row r="27" spans="4:54" ht="13.5" thickBot="1" x14ac:dyDescent="0.25">
      <c r="D27" s="58"/>
      <c r="E27" s="19"/>
      <c r="F27" s="59"/>
      <c r="G27" s="59"/>
      <c r="H27" s="59"/>
      <c r="I27" s="59"/>
      <c r="J27" s="59"/>
      <c r="K27" s="60"/>
      <c r="L27" s="60"/>
      <c r="N27" s="58"/>
      <c r="O27" s="19"/>
      <c r="P27" s="59"/>
      <c r="Q27" s="59"/>
      <c r="R27" s="59"/>
      <c r="S27" s="59"/>
      <c r="T27" s="59"/>
      <c r="U27" s="60"/>
      <c r="V27" s="59"/>
      <c r="W27" s="60"/>
      <c r="X27" s="59"/>
      <c r="Y27" s="58"/>
      <c r="Z27" s="19"/>
      <c r="AA27" s="59"/>
      <c r="AB27" s="59"/>
      <c r="AC27" s="59"/>
      <c r="AD27" s="59"/>
      <c r="AE27" s="59"/>
      <c r="AF27" s="60"/>
      <c r="AG27" s="59"/>
      <c r="AH27" s="60"/>
      <c r="AI27" s="56"/>
      <c r="AJ27" s="58"/>
      <c r="AK27" s="19"/>
      <c r="AL27" s="59"/>
      <c r="AM27" s="59"/>
      <c r="AN27" s="59"/>
      <c r="AO27" s="59"/>
      <c r="AP27" s="59"/>
      <c r="AQ27" s="60"/>
      <c r="AR27" s="59"/>
      <c r="AS27" s="60"/>
      <c r="AT27" s="56"/>
      <c r="AU27" s="56"/>
      <c r="AV27" s="56"/>
      <c r="AW27" s="56"/>
      <c r="AX27" s="56"/>
      <c r="AY27" s="56"/>
      <c r="AZ27" s="56"/>
      <c r="BA27" s="56"/>
      <c r="BB27" s="56"/>
    </row>
    <row r="28" spans="4:54" ht="26.25" customHeight="1" thickBot="1" x14ac:dyDescent="0.25">
      <c r="D28" s="58"/>
      <c r="E28" s="241" t="s">
        <v>13</v>
      </c>
      <c r="F28" s="243"/>
      <c r="G28" s="30" t="s">
        <v>5</v>
      </c>
      <c r="H28" s="30" t="s">
        <v>14</v>
      </c>
      <c r="I28" s="30" t="s">
        <v>15</v>
      </c>
      <c r="J28" s="208" t="s">
        <v>16</v>
      </c>
      <c r="K28" s="255"/>
      <c r="L28" s="60"/>
      <c r="N28" s="58"/>
      <c r="O28" s="241" t="s">
        <v>13</v>
      </c>
      <c r="P28" s="243"/>
      <c r="Q28" s="30" t="s">
        <v>5</v>
      </c>
      <c r="R28" s="30" t="s">
        <v>14</v>
      </c>
      <c r="S28" s="30" t="s">
        <v>15</v>
      </c>
      <c r="T28" s="208" t="s">
        <v>16</v>
      </c>
      <c r="U28" s="255"/>
      <c r="V28" s="41"/>
      <c r="W28" s="3"/>
      <c r="X28" s="41"/>
      <c r="Y28" s="58"/>
      <c r="Z28" s="241" t="s">
        <v>13</v>
      </c>
      <c r="AA28" s="243"/>
      <c r="AB28" s="157" t="s">
        <v>5</v>
      </c>
      <c r="AC28" s="157" t="s">
        <v>14</v>
      </c>
      <c r="AD28" s="157" t="s">
        <v>15</v>
      </c>
      <c r="AE28" s="208" t="s">
        <v>16</v>
      </c>
      <c r="AF28" s="255"/>
      <c r="AG28" s="59"/>
      <c r="AH28" s="60"/>
      <c r="AI28" s="56"/>
      <c r="AJ28" s="58"/>
      <c r="AK28" s="241" t="s">
        <v>13</v>
      </c>
      <c r="AL28" s="243"/>
      <c r="AM28" s="157" t="s">
        <v>5</v>
      </c>
      <c r="AN28" s="157" t="s">
        <v>14</v>
      </c>
      <c r="AO28" s="157" t="s">
        <v>15</v>
      </c>
      <c r="AP28" s="208" t="s">
        <v>16</v>
      </c>
      <c r="AQ28" s="255"/>
      <c r="AR28" s="59"/>
      <c r="AS28" s="60"/>
      <c r="AT28" s="56"/>
      <c r="AU28" s="56"/>
      <c r="AV28" s="56"/>
      <c r="AW28" s="56"/>
      <c r="AX28" s="56"/>
      <c r="AY28" s="56"/>
      <c r="AZ28" s="56"/>
      <c r="BA28" s="56"/>
      <c r="BB28" s="56"/>
    </row>
    <row r="29" spans="4:54" ht="13.5" thickBot="1" x14ac:dyDescent="0.25">
      <c r="D29" s="58"/>
      <c r="E29" s="281"/>
      <c r="F29" s="282"/>
      <c r="G29" s="25">
        <v>0</v>
      </c>
      <c r="H29" s="25">
        <f>I55</f>
        <v>0</v>
      </c>
      <c r="I29" s="25">
        <f>I49</f>
        <v>3795.6408974999999</v>
      </c>
      <c r="J29" s="283">
        <f>I29</f>
        <v>3795.6408974999999</v>
      </c>
      <c r="K29" s="284"/>
      <c r="L29" s="60"/>
      <c r="N29" s="58"/>
      <c r="O29" s="281"/>
      <c r="P29" s="282"/>
      <c r="Q29" s="25">
        <f>K61</f>
        <v>3795.6408974999999</v>
      </c>
      <c r="R29" s="25">
        <f>S53</f>
        <v>1800</v>
      </c>
      <c r="S29" s="25">
        <f>S52</f>
        <v>1955.2115147060374</v>
      </c>
      <c r="T29" s="283">
        <f>Q29-R29+S29</f>
        <v>3950.8524122060371</v>
      </c>
      <c r="U29" s="284"/>
      <c r="V29" s="45"/>
      <c r="W29" s="51"/>
      <c r="X29" s="45"/>
      <c r="Y29" s="58"/>
      <c r="Z29" s="281"/>
      <c r="AA29" s="282"/>
      <c r="AB29" s="25">
        <f>+U59</f>
        <v>3950.8524122060376</v>
      </c>
      <c r="AC29" s="25">
        <f>AD55</f>
        <v>2800</v>
      </c>
      <c r="AD29" s="25">
        <f>AD54</f>
        <v>2791.6366033808777</v>
      </c>
      <c r="AE29" s="283">
        <f>AB29+AD29-AC29</f>
        <v>3942.4890155869152</v>
      </c>
      <c r="AF29" s="284"/>
      <c r="AG29" s="59"/>
      <c r="AH29" s="60"/>
      <c r="AI29" s="56"/>
      <c r="AJ29" s="58"/>
      <c r="AK29" s="281"/>
      <c r="AL29" s="282"/>
      <c r="AM29" s="25">
        <f>+AF61</f>
        <v>3942.4890155869152</v>
      </c>
      <c r="AN29" s="25">
        <f>AO55</f>
        <v>2000</v>
      </c>
      <c r="AO29" s="25">
        <f>AO54</f>
        <v>659.45604902806804</v>
      </c>
      <c r="AP29" s="283">
        <f>AM29+AO29-AN29</f>
        <v>2601.9450646149835</v>
      </c>
      <c r="AQ29" s="284"/>
      <c r="AR29" s="59"/>
      <c r="AS29" s="60"/>
      <c r="AT29" s="56"/>
      <c r="AU29" s="56"/>
      <c r="AV29" s="56"/>
      <c r="AW29" s="56"/>
      <c r="AX29" s="56"/>
      <c r="AY29" s="56"/>
      <c r="AZ29" s="56"/>
      <c r="BA29" s="56"/>
      <c r="BB29" s="56"/>
    </row>
    <row r="30" spans="4:54" ht="13.5" thickBot="1" x14ac:dyDescent="0.25">
      <c r="D30" s="58"/>
      <c r="E30" s="58"/>
      <c r="F30" s="39"/>
      <c r="G30" s="34"/>
      <c r="H30" s="34"/>
      <c r="I30" s="35"/>
      <c r="J30" s="59"/>
      <c r="K30" s="60"/>
      <c r="L30" s="60"/>
      <c r="N30" s="58"/>
      <c r="O30" s="58"/>
      <c r="P30" s="39"/>
      <c r="Q30" s="34"/>
      <c r="R30" s="34"/>
      <c r="S30" s="35"/>
      <c r="T30" s="59"/>
      <c r="U30" s="60"/>
      <c r="V30" s="59"/>
      <c r="W30" s="60"/>
      <c r="X30" s="59"/>
      <c r="Y30" s="58"/>
      <c r="Z30" s="58"/>
      <c r="AA30" s="145"/>
      <c r="AB30" s="142"/>
      <c r="AC30" s="142"/>
      <c r="AD30" s="142"/>
      <c r="AE30" s="142"/>
      <c r="AF30" s="60"/>
      <c r="AG30" s="59"/>
      <c r="AH30" s="60"/>
      <c r="AI30" s="56"/>
      <c r="AJ30" s="58"/>
      <c r="AK30" s="58"/>
      <c r="AL30" s="145"/>
      <c r="AM30" s="142"/>
      <c r="AN30" s="142"/>
      <c r="AO30" s="142"/>
      <c r="AP30" s="142"/>
      <c r="AQ30" s="60"/>
      <c r="AR30" s="59"/>
      <c r="AS30" s="60"/>
      <c r="AT30" s="56"/>
      <c r="AU30" s="56"/>
      <c r="AV30" s="56"/>
      <c r="AW30" s="56"/>
      <c r="AX30" s="56"/>
      <c r="AY30" s="56"/>
      <c r="AZ30" s="56"/>
      <c r="BA30" s="56"/>
      <c r="BB30" s="56"/>
    </row>
    <row r="31" spans="4:54" ht="30.75" customHeight="1" thickBot="1" x14ac:dyDescent="0.25">
      <c r="D31" s="58"/>
      <c r="E31" s="229" t="s">
        <v>17</v>
      </c>
      <c r="F31" s="230"/>
      <c r="G31" s="208" t="s">
        <v>18</v>
      </c>
      <c r="H31" s="255"/>
      <c r="I31" s="235">
        <f>K18</f>
        <v>42415</v>
      </c>
      <c r="J31" s="236"/>
      <c r="K31" s="60"/>
      <c r="L31" s="60"/>
      <c r="N31" s="58"/>
      <c r="O31" s="229" t="s">
        <v>17</v>
      </c>
      <c r="P31" s="285"/>
      <c r="Q31" s="208" t="s">
        <v>18</v>
      </c>
      <c r="R31" s="255"/>
      <c r="S31" s="235">
        <f>U18</f>
        <v>42444</v>
      </c>
      <c r="T31" s="236"/>
      <c r="U31" s="60"/>
      <c r="V31" s="59"/>
      <c r="W31" s="60"/>
      <c r="X31" s="59"/>
      <c r="Y31" s="58"/>
      <c r="Z31" s="229" t="s">
        <v>17</v>
      </c>
      <c r="AA31" s="230"/>
      <c r="AB31" s="208" t="s">
        <v>18</v>
      </c>
      <c r="AC31" s="255"/>
      <c r="AD31" s="235">
        <f>AF18</f>
        <v>42475</v>
      </c>
      <c r="AE31" s="236"/>
      <c r="AF31" s="60"/>
      <c r="AG31" s="59"/>
      <c r="AH31" s="60"/>
      <c r="AI31" s="56"/>
      <c r="AJ31" s="58"/>
      <c r="AK31" s="229" t="s">
        <v>17</v>
      </c>
      <c r="AL31" s="230"/>
      <c r="AM31" s="208" t="s">
        <v>18</v>
      </c>
      <c r="AN31" s="255"/>
      <c r="AO31" s="235">
        <f>AQ18</f>
        <v>42505</v>
      </c>
      <c r="AP31" s="236"/>
      <c r="AQ31" s="60"/>
      <c r="AR31" s="59"/>
      <c r="AS31" s="60"/>
      <c r="AT31" s="56"/>
      <c r="AU31" s="56"/>
      <c r="AV31" s="56"/>
      <c r="AW31" s="56"/>
      <c r="AX31" s="56"/>
      <c r="AY31" s="56"/>
      <c r="AZ31" s="56"/>
      <c r="BA31" s="56"/>
      <c r="BB31" s="56"/>
    </row>
    <row r="32" spans="4:54" ht="13.5" thickBot="1" x14ac:dyDescent="0.25">
      <c r="D32" s="58"/>
      <c r="E32" s="231"/>
      <c r="F32" s="232"/>
      <c r="G32" s="237" t="s">
        <v>19</v>
      </c>
      <c r="H32" s="238"/>
      <c r="I32" s="165">
        <f>J29</f>
        <v>3795.6408974999999</v>
      </c>
      <c r="J32" s="166">
        <v>1</v>
      </c>
      <c r="K32" s="60"/>
      <c r="L32" s="60"/>
      <c r="N32" s="58"/>
      <c r="O32" s="231"/>
      <c r="P32" s="286"/>
      <c r="Q32" s="241" t="s">
        <v>19</v>
      </c>
      <c r="R32" s="243"/>
      <c r="S32" s="14">
        <f>T29</f>
        <v>3950.8524122060371</v>
      </c>
      <c r="T32" s="26">
        <v>1</v>
      </c>
      <c r="U32" s="60"/>
      <c r="V32" s="59"/>
      <c r="W32" s="60"/>
      <c r="X32" s="59"/>
      <c r="Y32" s="58"/>
      <c r="Z32" s="231"/>
      <c r="AA32" s="232"/>
      <c r="AB32" s="237" t="s">
        <v>19</v>
      </c>
      <c r="AC32" s="238"/>
      <c r="AD32" s="165">
        <f>AE29</f>
        <v>3942.4890155869152</v>
      </c>
      <c r="AE32" s="166">
        <v>1</v>
      </c>
      <c r="AF32" s="60"/>
      <c r="AG32" s="59"/>
      <c r="AH32" s="60"/>
      <c r="AI32" s="56"/>
      <c r="AJ32" s="58"/>
      <c r="AK32" s="231"/>
      <c r="AL32" s="232"/>
      <c r="AM32" s="237" t="s">
        <v>19</v>
      </c>
      <c r="AN32" s="238"/>
      <c r="AO32" s="165">
        <f>AP29</f>
        <v>2601.9450646149835</v>
      </c>
      <c r="AP32" s="166">
        <v>1</v>
      </c>
      <c r="AQ32" s="60"/>
      <c r="AR32" s="59"/>
      <c r="AS32" s="60"/>
      <c r="AT32" s="56"/>
      <c r="AU32" s="56"/>
      <c r="AV32" s="56"/>
      <c r="AW32" s="56"/>
      <c r="AX32" s="56"/>
      <c r="AY32" s="56"/>
      <c r="AZ32" s="56"/>
      <c r="BA32" s="56"/>
      <c r="BB32" s="56"/>
    </row>
    <row r="33" spans="4:54" ht="13.5" thickBot="1" x14ac:dyDescent="0.25">
      <c r="D33" s="58"/>
      <c r="E33" s="233"/>
      <c r="F33" s="234"/>
      <c r="G33" s="239" t="s">
        <v>85</v>
      </c>
      <c r="H33" s="240"/>
      <c r="I33" s="164">
        <f>((I41+I42)*J33)+I43+I45+I44+I47+I46</f>
        <v>1275.6408975000002</v>
      </c>
      <c r="J33" s="163">
        <v>0.1</v>
      </c>
      <c r="K33" s="60"/>
      <c r="L33" s="60"/>
      <c r="N33" s="58"/>
      <c r="O33" s="233"/>
      <c r="P33" s="287"/>
      <c r="Q33" s="281" t="s">
        <v>20</v>
      </c>
      <c r="R33" s="282"/>
      <c r="S33" s="14">
        <f>((S49+S41)*T33)+S42+S43+S48</f>
        <v>1296.3527840072875</v>
      </c>
      <c r="T33" s="26">
        <v>0.1</v>
      </c>
      <c r="U33" s="60"/>
      <c r="V33" s="59"/>
      <c r="W33" s="60"/>
      <c r="X33" s="59"/>
      <c r="Y33" s="58"/>
      <c r="Z33" s="233"/>
      <c r="AA33" s="234"/>
      <c r="AB33" s="239" t="s">
        <v>20</v>
      </c>
      <c r="AC33" s="240"/>
      <c r="AD33" s="164">
        <f>((AD51+AD42+AD41)*AE33)+AD43+AD45+AD50</f>
        <v>664.72184460148128</v>
      </c>
      <c r="AE33" s="163">
        <v>0.1</v>
      </c>
      <c r="AF33" s="60"/>
      <c r="AG33" s="59"/>
      <c r="AH33" s="60"/>
      <c r="AI33" s="56"/>
      <c r="AJ33" s="58"/>
      <c r="AK33" s="233"/>
      <c r="AL33" s="234"/>
      <c r="AM33" s="239" t="s">
        <v>20</v>
      </c>
      <c r="AN33" s="240"/>
      <c r="AO33" s="164">
        <f>((AO51)*AP33)+AO41+AO50</f>
        <v>852.71619509455297</v>
      </c>
      <c r="AP33" s="163">
        <v>0.1</v>
      </c>
      <c r="AQ33" s="60"/>
      <c r="AR33" s="59"/>
      <c r="AS33" s="60"/>
      <c r="AT33" s="56"/>
      <c r="AU33" s="56"/>
      <c r="AV33" s="56"/>
      <c r="AW33" s="56"/>
      <c r="AX33" s="56"/>
      <c r="AY33" s="56"/>
      <c r="AZ33" s="56"/>
      <c r="BA33" s="56"/>
      <c r="BB33" s="56"/>
    </row>
    <row r="34" spans="4:54" ht="13.5" thickBot="1" x14ac:dyDescent="0.25">
      <c r="D34" s="58"/>
      <c r="E34" s="19"/>
      <c r="F34" s="59"/>
      <c r="G34" s="59"/>
      <c r="H34" s="59"/>
      <c r="I34" s="59"/>
      <c r="J34" s="59"/>
      <c r="K34" s="60"/>
      <c r="L34" s="60"/>
      <c r="N34" s="58"/>
      <c r="O34" s="19"/>
      <c r="P34" s="59"/>
      <c r="Q34" s="59"/>
      <c r="R34" s="59"/>
      <c r="S34" s="59"/>
      <c r="T34" s="59"/>
      <c r="U34" s="60"/>
      <c r="V34" s="59"/>
      <c r="W34" s="60"/>
      <c r="X34" s="59"/>
      <c r="Y34" s="58"/>
      <c r="Z34" s="19"/>
      <c r="AA34" s="59"/>
      <c r="AB34" s="59"/>
      <c r="AC34" s="59"/>
      <c r="AD34" s="59"/>
      <c r="AE34" s="59"/>
      <c r="AF34" s="60"/>
      <c r="AG34" s="59"/>
      <c r="AH34" s="60"/>
      <c r="AI34" s="56"/>
      <c r="AJ34" s="58"/>
      <c r="AK34" s="19"/>
      <c r="AL34" s="59"/>
      <c r="AM34" s="59"/>
      <c r="AN34" s="59"/>
      <c r="AO34" s="59"/>
      <c r="AP34" s="59"/>
      <c r="AQ34" s="60"/>
      <c r="AR34" s="59"/>
      <c r="AS34" s="60"/>
      <c r="AT34" s="56"/>
      <c r="AU34" s="56"/>
      <c r="AV34" s="56"/>
      <c r="AW34" s="56"/>
      <c r="AX34" s="56"/>
      <c r="AY34" s="56"/>
      <c r="AZ34" s="56"/>
      <c r="BA34" s="56"/>
      <c r="BB34" s="56"/>
    </row>
    <row r="35" spans="4:54" ht="13.5" customHeight="1" thickBot="1" x14ac:dyDescent="0.25">
      <c r="D35" s="58"/>
      <c r="E35" s="208" t="s">
        <v>22</v>
      </c>
      <c r="F35" s="209"/>
      <c r="G35" s="209"/>
      <c r="H35" s="209"/>
      <c r="I35" s="209"/>
      <c r="J35" s="209"/>
      <c r="K35" s="255"/>
      <c r="L35" s="60"/>
      <c r="N35" s="58"/>
      <c r="O35" s="208" t="s">
        <v>22</v>
      </c>
      <c r="P35" s="209"/>
      <c r="Q35" s="209"/>
      <c r="R35" s="209"/>
      <c r="S35" s="209"/>
      <c r="T35" s="209"/>
      <c r="U35" s="255"/>
      <c r="V35" s="41"/>
      <c r="W35" s="3"/>
      <c r="X35" s="41"/>
      <c r="Y35" s="58"/>
      <c r="Z35" s="208" t="s">
        <v>22</v>
      </c>
      <c r="AA35" s="209"/>
      <c r="AB35" s="209"/>
      <c r="AC35" s="209"/>
      <c r="AD35" s="209"/>
      <c r="AE35" s="209"/>
      <c r="AF35" s="255"/>
      <c r="AG35" s="59"/>
      <c r="AH35" s="60"/>
      <c r="AI35" s="56"/>
      <c r="AJ35" s="58"/>
      <c r="AK35" s="208" t="s">
        <v>22</v>
      </c>
      <c r="AL35" s="209"/>
      <c r="AM35" s="209"/>
      <c r="AN35" s="209"/>
      <c r="AO35" s="209"/>
      <c r="AP35" s="209"/>
      <c r="AQ35" s="255"/>
      <c r="AR35" s="59"/>
      <c r="AS35" s="60"/>
      <c r="AT35" s="56"/>
      <c r="AU35" s="56"/>
      <c r="AV35" s="56"/>
      <c r="AW35" s="56"/>
      <c r="AX35" s="56"/>
      <c r="AY35" s="56"/>
      <c r="AZ35" s="56"/>
      <c r="BA35" s="56"/>
      <c r="BB35" s="56"/>
    </row>
    <row r="36" spans="4:54" ht="13.5" thickBot="1" x14ac:dyDescent="0.25">
      <c r="D36" s="58"/>
      <c r="E36" s="38"/>
      <c r="F36" s="39"/>
      <c r="G36" s="39"/>
      <c r="H36" s="39"/>
      <c r="I36" s="39"/>
      <c r="J36" s="39"/>
      <c r="K36" s="40"/>
      <c r="L36" s="60"/>
      <c r="N36" s="58"/>
      <c r="O36" s="38"/>
      <c r="P36" s="39"/>
      <c r="Q36" s="39"/>
      <c r="R36" s="39"/>
      <c r="S36" s="39"/>
      <c r="T36" s="39"/>
      <c r="U36" s="40"/>
      <c r="V36" s="34"/>
      <c r="W36" s="35"/>
      <c r="X36" s="34"/>
      <c r="Y36" s="58"/>
      <c r="Z36" s="144"/>
      <c r="AA36" s="145"/>
      <c r="AB36" s="145"/>
      <c r="AC36" s="145"/>
      <c r="AD36" s="145"/>
      <c r="AE36" s="145"/>
      <c r="AF36" s="146"/>
      <c r="AG36" s="59"/>
      <c r="AH36" s="60"/>
      <c r="AI36" s="56"/>
      <c r="AJ36" s="58"/>
      <c r="AK36" s="144"/>
      <c r="AL36" s="145"/>
      <c r="AM36" s="145"/>
      <c r="AN36" s="145"/>
      <c r="AO36" s="145"/>
      <c r="AP36" s="145"/>
      <c r="AQ36" s="146"/>
      <c r="AR36" s="59"/>
      <c r="AS36" s="60"/>
      <c r="AT36" s="56"/>
      <c r="AU36" s="56"/>
      <c r="AV36" s="56"/>
      <c r="AW36" s="56"/>
      <c r="AX36" s="56"/>
      <c r="AY36" s="56"/>
      <c r="AZ36" s="56"/>
      <c r="BA36" s="56"/>
      <c r="BB36" s="56"/>
    </row>
    <row r="37" spans="4:54" ht="36.75" customHeight="1" thickBot="1" x14ac:dyDescent="0.25">
      <c r="D37" s="58"/>
      <c r="E37" s="2" t="s">
        <v>23</v>
      </c>
      <c r="F37" s="3" t="s">
        <v>24</v>
      </c>
      <c r="G37" s="3" t="s">
        <v>25</v>
      </c>
      <c r="H37" s="3" t="s">
        <v>26</v>
      </c>
      <c r="I37" s="3" t="s">
        <v>27</v>
      </c>
      <c r="J37" s="3" t="s">
        <v>28</v>
      </c>
      <c r="K37" s="3" t="s">
        <v>29</v>
      </c>
      <c r="L37" s="60"/>
      <c r="N37" s="58"/>
      <c r="O37" s="2" t="s">
        <v>23</v>
      </c>
      <c r="P37" s="3" t="s">
        <v>24</v>
      </c>
      <c r="Q37" s="3" t="s">
        <v>25</v>
      </c>
      <c r="R37" s="3" t="s">
        <v>26</v>
      </c>
      <c r="S37" s="3" t="s">
        <v>27</v>
      </c>
      <c r="T37" s="3" t="s">
        <v>28</v>
      </c>
      <c r="U37" s="3" t="s">
        <v>29</v>
      </c>
      <c r="V37" s="41"/>
      <c r="W37" s="3"/>
      <c r="X37" s="41"/>
      <c r="Y37" s="58"/>
      <c r="Z37" s="4" t="s">
        <v>23</v>
      </c>
      <c r="AA37" s="140" t="s">
        <v>24</v>
      </c>
      <c r="AB37" s="140" t="s">
        <v>25</v>
      </c>
      <c r="AC37" s="140" t="s">
        <v>26</v>
      </c>
      <c r="AD37" s="140" t="s">
        <v>27</v>
      </c>
      <c r="AE37" s="140" t="s">
        <v>28</v>
      </c>
      <c r="AF37" s="140" t="s">
        <v>29</v>
      </c>
      <c r="AG37" s="59"/>
      <c r="AH37" s="60"/>
      <c r="AI37" s="56"/>
      <c r="AJ37" s="58"/>
      <c r="AK37" s="4" t="s">
        <v>23</v>
      </c>
      <c r="AL37" s="140" t="s">
        <v>24</v>
      </c>
      <c r="AM37" s="140" t="s">
        <v>25</v>
      </c>
      <c r="AN37" s="140" t="s">
        <v>26</v>
      </c>
      <c r="AO37" s="140" t="s">
        <v>27</v>
      </c>
      <c r="AP37" s="140" t="s">
        <v>28</v>
      </c>
      <c r="AQ37" s="140" t="s">
        <v>29</v>
      </c>
      <c r="AR37" s="59"/>
      <c r="AS37" s="60"/>
      <c r="AT37" s="56"/>
      <c r="AU37" s="56"/>
      <c r="AV37" s="56"/>
      <c r="AW37" s="56"/>
      <c r="AX37" s="56"/>
      <c r="AY37" s="56"/>
      <c r="AZ37" s="56"/>
      <c r="BA37" s="56"/>
      <c r="BB37" s="56"/>
    </row>
    <row r="38" spans="4:54" x14ac:dyDescent="0.2">
      <c r="D38" s="58"/>
      <c r="E38" s="6"/>
      <c r="F38" s="7"/>
      <c r="G38" s="7" t="s">
        <v>30</v>
      </c>
      <c r="H38" s="7"/>
      <c r="I38" s="8">
        <v>0</v>
      </c>
      <c r="J38" s="7"/>
      <c r="K38" s="9"/>
      <c r="L38" s="60"/>
      <c r="N38" s="58"/>
      <c r="O38" s="6"/>
      <c r="P38" s="7"/>
      <c r="Q38" s="7" t="s">
        <v>30</v>
      </c>
      <c r="R38" s="7"/>
      <c r="S38" s="8">
        <f>Q29</f>
        <v>3795.6408974999999</v>
      </c>
      <c r="T38" s="7"/>
      <c r="U38" s="9"/>
      <c r="V38" s="34"/>
      <c r="W38" s="35"/>
      <c r="X38" s="34"/>
      <c r="Y38" s="58"/>
      <c r="Z38" s="15"/>
      <c r="AA38" s="16"/>
      <c r="AB38" s="7" t="s">
        <v>30</v>
      </c>
      <c r="AC38" s="7"/>
      <c r="AD38" s="8">
        <f>AB29</f>
        <v>3950.8524122060376</v>
      </c>
      <c r="AE38" s="7"/>
      <c r="AF38" s="9"/>
      <c r="AG38" s="59"/>
      <c r="AH38" s="60"/>
      <c r="AI38" s="56"/>
      <c r="AJ38" s="58"/>
      <c r="AK38" s="15"/>
      <c r="AL38" s="16"/>
      <c r="AM38" s="7" t="s">
        <v>30</v>
      </c>
      <c r="AN38" s="7"/>
      <c r="AO38" s="8">
        <f>AF61</f>
        <v>3942.4890155869152</v>
      </c>
      <c r="AP38" s="7"/>
      <c r="AQ38" s="9"/>
      <c r="AR38" s="59"/>
      <c r="AS38" s="60"/>
      <c r="AT38" s="56"/>
      <c r="AU38" s="56"/>
      <c r="AV38" s="56"/>
      <c r="AW38" s="56"/>
      <c r="AX38" s="56"/>
      <c r="AY38" s="56"/>
      <c r="AZ38" s="56"/>
      <c r="BA38" s="56"/>
      <c r="BB38" s="56"/>
    </row>
    <row r="39" spans="4:54" x14ac:dyDescent="0.2">
      <c r="D39" s="58"/>
      <c r="E39" s="33"/>
      <c r="F39" s="11"/>
      <c r="G39" s="34" t="s">
        <v>31</v>
      </c>
      <c r="H39" s="34"/>
      <c r="I39" s="10">
        <v>0</v>
      </c>
      <c r="J39" s="11" t="s">
        <v>32</v>
      </c>
      <c r="K39" s="35"/>
      <c r="L39" s="60"/>
      <c r="N39" s="58"/>
      <c r="O39" s="5">
        <v>42410</v>
      </c>
      <c r="P39" s="11"/>
      <c r="Q39" s="34" t="s">
        <v>31</v>
      </c>
      <c r="R39" s="34" t="s">
        <v>73</v>
      </c>
      <c r="S39" s="10">
        <v>1800</v>
      </c>
      <c r="T39" s="11" t="s">
        <v>32</v>
      </c>
      <c r="U39" s="35"/>
      <c r="V39" s="34"/>
      <c r="W39" s="35"/>
      <c r="X39" s="34"/>
      <c r="Y39" s="58"/>
      <c r="Z39" s="18">
        <v>42443</v>
      </c>
      <c r="AA39" s="11"/>
      <c r="AB39" s="142" t="s">
        <v>31</v>
      </c>
      <c r="AC39" s="142" t="s">
        <v>73</v>
      </c>
      <c r="AD39" s="10">
        <v>2800</v>
      </c>
      <c r="AE39" s="11" t="s">
        <v>32</v>
      </c>
      <c r="AF39" s="143"/>
      <c r="AG39" s="59"/>
      <c r="AH39" s="60"/>
      <c r="AI39" s="56"/>
      <c r="AJ39" s="58"/>
      <c r="AK39" s="18">
        <v>42470</v>
      </c>
      <c r="AL39" s="11"/>
      <c r="AM39" s="142" t="s">
        <v>31</v>
      </c>
      <c r="AN39" s="142" t="s">
        <v>73</v>
      </c>
      <c r="AO39" s="10">
        <v>2000</v>
      </c>
      <c r="AP39" s="11" t="s">
        <v>32</v>
      </c>
      <c r="AQ39" s="143"/>
      <c r="AR39" s="59"/>
      <c r="AS39" s="60"/>
      <c r="AT39" s="56"/>
      <c r="AU39" s="56"/>
      <c r="AV39" s="56"/>
      <c r="AW39" s="56"/>
      <c r="AX39" s="56"/>
      <c r="AY39" s="56"/>
      <c r="AZ39" s="56"/>
      <c r="BA39" s="56"/>
      <c r="BB39" s="56"/>
    </row>
    <row r="40" spans="4:54" x14ac:dyDescent="0.2">
      <c r="D40" s="58"/>
      <c r="E40" s="33"/>
      <c r="F40" s="11"/>
      <c r="G40" s="32" t="s">
        <v>33</v>
      </c>
      <c r="H40" s="34"/>
      <c r="I40" s="10">
        <f>SUM(I39)</f>
        <v>0</v>
      </c>
      <c r="J40" s="11" t="s">
        <v>32</v>
      </c>
      <c r="K40" s="35"/>
      <c r="L40" s="60"/>
      <c r="N40" s="58"/>
      <c r="O40" s="33"/>
      <c r="P40" s="11"/>
      <c r="Q40" s="32" t="s">
        <v>33</v>
      </c>
      <c r="R40" s="34"/>
      <c r="S40" s="10">
        <f>SUM(S39)</f>
        <v>1800</v>
      </c>
      <c r="T40" s="11" t="s">
        <v>32</v>
      </c>
      <c r="U40" s="35"/>
      <c r="V40" s="34"/>
      <c r="W40" s="35"/>
      <c r="X40" s="34"/>
      <c r="Y40" s="58"/>
      <c r="Z40" s="17"/>
      <c r="AA40" s="11"/>
      <c r="AB40" s="159" t="s">
        <v>33</v>
      </c>
      <c r="AC40" s="142"/>
      <c r="AD40" s="10">
        <f>SUM(AD39)</f>
        <v>2800</v>
      </c>
      <c r="AE40" s="11" t="s">
        <v>32</v>
      </c>
      <c r="AF40" s="143"/>
      <c r="AG40" s="59"/>
      <c r="AH40" s="60"/>
      <c r="AI40" s="56"/>
      <c r="AJ40" s="58"/>
      <c r="AK40" s="17"/>
      <c r="AL40" s="11"/>
      <c r="AM40" s="159" t="s">
        <v>33</v>
      </c>
      <c r="AN40" s="142"/>
      <c r="AO40" s="10">
        <f>SUM(AO39)</f>
        <v>2000</v>
      </c>
      <c r="AP40" s="11" t="s">
        <v>32</v>
      </c>
      <c r="AQ40" s="143"/>
      <c r="AR40" s="59"/>
      <c r="AS40" s="60"/>
      <c r="AT40" s="56"/>
      <c r="AU40" s="56"/>
      <c r="AV40" s="56"/>
      <c r="AW40" s="56"/>
      <c r="AX40" s="56"/>
      <c r="AY40" s="56"/>
      <c r="AZ40" s="56"/>
      <c r="BA40" s="56"/>
      <c r="BB40" s="56"/>
    </row>
    <row r="41" spans="4:54" x14ac:dyDescent="0.2">
      <c r="D41" s="58"/>
      <c r="E41" s="5">
        <v>42379</v>
      </c>
      <c r="F41" s="11">
        <v>2343</v>
      </c>
      <c r="G41" s="32" t="s">
        <v>40</v>
      </c>
      <c r="H41" s="34" t="s">
        <v>4</v>
      </c>
      <c r="I41" s="10">
        <v>500</v>
      </c>
      <c r="J41" s="11" t="s">
        <v>34</v>
      </c>
      <c r="K41" s="35"/>
      <c r="L41" s="60"/>
      <c r="N41" s="58"/>
      <c r="O41" s="5">
        <v>42424</v>
      </c>
      <c r="P41" s="11">
        <v>1255</v>
      </c>
      <c r="Q41" s="32" t="s">
        <v>93</v>
      </c>
      <c r="R41" s="34" t="s">
        <v>4</v>
      </c>
      <c r="S41" s="10">
        <v>950</v>
      </c>
      <c r="T41" s="11" t="s">
        <v>34</v>
      </c>
      <c r="U41" s="35"/>
      <c r="V41" s="46"/>
      <c r="W41" s="12"/>
      <c r="X41" s="46"/>
      <c r="Y41" s="58"/>
      <c r="Z41" s="18">
        <v>42439</v>
      </c>
      <c r="AA41" s="11">
        <v>3425</v>
      </c>
      <c r="AB41" s="142" t="s">
        <v>96</v>
      </c>
      <c r="AC41" s="142" t="s">
        <v>4</v>
      </c>
      <c r="AD41" s="10">
        <v>850</v>
      </c>
      <c r="AE41" s="11" t="s">
        <v>34</v>
      </c>
      <c r="AF41" s="12">
        <f>AD41*0</f>
        <v>0</v>
      </c>
      <c r="AG41" s="59"/>
      <c r="AH41" s="60"/>
      <c r="AI41" s="56"/>
      <c r="AJ41" s="58"/>
      <c r="AK41" s="18">
        <v>42399</v>
      </c>
      <c r="AL41" s="11">
        <v>2546</v>
      </c>
      <c r="AM41" s="142" t="s">
        <v>76</v>
      </c>
      <c r="AN41" s="142" t="s">
        <v>160</v>
      </c>
      <c r="AO41" s="10">
        <v>640</v>
      </c>
      <c r="AP41" s="11" t="s">
        <v>34</v>
      </c>
      <c r="AQ41" s="12">
        <f>AO41*2</f>
        <v>1280</v>
      </c>
      <c r="AR41" s="59"/>
      <c r="AS41" s="60"/>
      <c r="AT41" s="56"/>
      <c r="AU41" s="56"/>
      <c r="AV41" s="56"/>
      <c r="AW41" s="56"/>
      <c r="AX41" s="56"/>
      <c r="AY41" s="56"/>
      <c r="AZ41" s="56"/>
      <c r="BA41" s="56"/>
      <c r="BB41" s="56"/>
    </row>
    <row r="42" spans="4:54" x14ac:dyDescent="0.2">
      <c r="D42" s="58"/>
      <c r="E42" s="5">
        <v>42387</v>
      </c>
      <c r="F42" s="11">
        <v>2546</v>
      </c>
      <c r="G42" s="32" t="s">
        <v>41</v>
      </c>
      <c r="H42" s="34" t="s">
        <v>4</v>
      </c>
      <c r="I42" s="10">
        <v>2300</v>
      </c>
      <c r="J42" s="11" t="s">
        <v>34</v>
      </c>
      <c r="K42" s="35"/>
      <c r="L42" s="60"/>
      <c r="N42" s="58"/>
      <c r="O42" s="5">
        <v>42374</v>
      </c>
      <c r="P42" s="11">
        <v>1255</v>
      </c>
      <c r="Q42" s="32" t="s">
        <v>42</v>
      </c>
      <c r="R42" s="34" t="s">
        <v>80</v>
      </c>
      <c r="S42" s="10">
        <v>350</v>
      </c>
      <c r="T42" s="11" t="s">
        <v>34</v>
      </c>
      <c r="U42" s="136">
        <f>S42*1</f>
        <v>350</v>
      </c>
      <c r="V42" s="46"/>
      <c r="W42" s="12"/>
      <c r="X42" s="46"/>
      <c r="Y42" s="81"/>
      <c r="Z42" s="18">
        <v>42454</v>
      </c>
      <c r="AA42" s="11">
        <v>3425</v>
      </c>
      <c r="AB42" s="142" t="s">
        <v>98</v>
      </c>
      <c r="AC42" s="142" t="s">
        <v>4</v>
      </c>
      <c r="AD42" s="10">
        <v>930</v>
      </c>
      <c r="AE42" s="11" t="s">
        <v>34</v>
      </c>
      <c r="AF42" s="12">
        <f>AD42*0</f>
        <v>0</v>
      </c>
      <c r="AG42" s="59"/>
      <c r="AH42" s="60"/>
      <c r="AI42" s="56"/>
      <c r="AJ42" s="81"/>
      <c r="AK42" s="18"/>
      <c r="AL42" s="11"/>
      <c r="AM42" s="142"/>
      <c r="AN42" s="142"/>
      <c r="AO42" s="10"/>
      <c r="AP42" s="11"/>
      <c r="AQ42" s="12"/>
      <c r="AR42" s="59"/>
      <c r="AS42" s="60"/>
      <c r="AT42" s="56"/>
      <c r="AU42" s="56"/>
      <c r="AV42" s="56"/>
      <c r="AW42" s="56"/>
      <c r="AX42" s="56"/>
      <c r="AY42" s="56"/>
      <c r="AZ42" s="56"/>
      <c r="BA42" s="56"/>
      <c r="BB42" s="56"/>
    </row>
    <row r="43" spans="4:54" x14ac:dyDescent="0.2">
      <c r="D43" s="58"/>
      <c r="E43" s="5">
        <v>42374</v>
      </c>
      <c r="F43" s="11">
        <v>1255</v>
      </c>
      <c r="G43" s="32" t="s">
        <v>42</v>
      </c>
      <c r="H43" s="34" t="s">
        <v>69</v>
      </c>
      <c r="I43" s="10">
        <v>350</v>
      </c>
      <c r="J43" s="11" t="s">
        <v>34</v>
      </c>
      <c r="K43" s="12">
        <f>I43*2</f>
        <v>700</v>
      </c>
      <c r="L43" s="60"/>
      <c r="N43" s="58"/>
      <c r="O43" s="5">
        <v>42399</v>
      </c>
      <c r="P43" s="11">
        <v>2546</v>
      </c>
      <c r="Q43" s="32" t="s">
        <v>76</v>
      </c>
      <c r="R43" s="34" t="s">
        <v>81</v>
      </c>
      <c r="S43" s="10">
        <v>640</v>
      </c>
      <c r="T43" s="11" t="s">
        <v>34</v>
      </c>
      <c r="U43" s="136">
        <f>S43*4</f>
        <v>2560</v>
      </c>
      <c r="V43" s="46"/>
      <c r="W43" s="12"/>
      <c r="X43" s="46"/>
      <c r="Y43" s="58"/>
      <c r="Z43" s="18">
        <v>42374</v>
      </c>
      <c r="AA43" s="11">
        <v>1255</v>
      </c>
      <c r="AB43" s="142" t="s">
        <v>42</v>
      </c>
      <c r="AC43" s="142" t="s">
        <v>82</v>
      </c>
      <c r="AD43" s="10">
        <v>350</v>
      </c>
      <c r="AE43" s="11" t="s">
        <v>34</v>
      </c>
      <c r="AF43" s="12">
        <f>AD43*0</f>
        <v>0</v>
      </c>
      <c r="AG43" s="59"/>
      <c r="AH43" s="60"/>
      <c r="AI43" s="56"/>
      <c r="AJ43" s="58"/>
      <c r="AK43" s="18"/>
      <c r="AL43" s="11"/>
      <c r="AM43" s="59" t="s">
        <v>159</v>
      </c>
      <c r="AN43" s="59" t="s">
        <v>4</v>
      </c>
      <c r="AO43" s="100">
        <f>((AO41+AO40+AO42+AO39+AQ41+AQ42)-AO38)*0.05%</f>
        <v>0.98875549220654235</v>
      </c>
      <c r="AP43" s="11" t="s">
        <v>34</v>
      </c>
      <c r="AQ43" s="12"/>
      <c r="AR43" s="59"/>
      <c r="AS43" s="60"/>
      <c r="AT43" s="56"/>
      <c r="AU43" s="56"/>
      <c r="AV43" s="56"/>
      <c r="AW43" s="56"/>
      <c r="AX43" s="56"/>
      <c r="AY43" s="56"/>
      <c r="AZ43" s="56"/>
      <c r="BA43" s="56"/>
      <c r="BB43" s="56"/>
    </row>
    <row r="44" spans="4:54" ht="25.5" x14ac:dyDescent="0.2">
      <c r="D44" s="58"/>
      <c r="E44" s="5">
        <v>42374</v>
      </c>
      <c r="F44" s="11">
        <v>1255</v>
      </c>
      <c r="G44" s="134" t="s">
        <v>158</v>
      </c>
      <c r="H44" s="134" t="s">
        <v>4</v>
      </c>
      <c r="I44" s="10">
        <f>(I43-50)*0.5%</f>
        <v>1.5</v>
      </c>
      <c r="J44" s="11" t="s">
        <v>34</v>
      </c>
      <c r="K44" s="12"/>
      <c r="L44" s="60"/>
      <c r="N44" s="58"/>
      <c r="O44" s="5">
        <v>42429</v>
      </c>
      <c r="P44" s="11"/>
      <c r="Q44" s="59" t="s">
        <v>159</v>
      </c>
      <c r="R44" s="59" t="s">
        <v>4</v>
      </c>
      <c r="S44" s="100">
        <f>((S42+S41+S38+S43+U42+U43)-S39)*0.05%</f>
        <v>3.42282044875</v>
      </c>
      <c r="T44" s="11"/>
      <c r="U44" s="12"/>
      <c r="V44" s="46"/>
      <c r="W44" s="12"/>
      <c r="X44" s="46"/>
      <c r="Y44" s="58"/>
      <c r="Z44" s="18">
        <v>42399</v>
      </c>
      <c r="AA44" s="11">
        <v>2546</v>
      </c>
      <c r="AB44" s="142" t="s">
        <v>76</v>
      </c>
      <c r="AC44" s="142" t="s">
        <v>83</v>
      </c>
      <c r="AD44" s="10">
        <v>640</v>
      </c>
      <c r="AE44" s="11" t="s">
        <v>34</v>
      </c>
      <c r="AF44" s="12">
        <f>AD44*3</f>
        <v>1920</v>
      </c>
      <c r="AG44" s="59"/>
      <c r="AH44" s="60"/>
      <c r="AI44" s="56"/>
      <c r="AJ44" s="58"/>
      <c r="AK44" s="18"/>
      <c r="AL44" s="11"/>
      <c r="AM44" s="142"/>
      <c r="AN44" s="142"/>
      <c r="AO44" s="10"/>
      <c r="AP44" s="11"/>
      <c r="AQ44" s="12"/>
      <c r="AR44" s="59"/>
      <c r="AS44" s="60"/>
      <c r="AT44" s="56"/>
      <c r="AU44" s="56"/>
      <c r="AV44" s="56"/>
      <c r="AW44" s="56"/>
      <c r="AX44" s="56"/>
      <c r="AY44" s="56"/>
      <c r="AZ44" s="56"/>
      <c r="BA44" s="56"/>
      <c r="BB44" s="56"/>
    </row>
    <row r="45" spans="4:54" x14ac:dyDescent="0.2">
      <c r="D45" s="58"/>
      <c r="E45" s="5">
        <v>42399</v>
      </c>
      <c r="F45" s="11">
        <v>2546</v>
      </c>
      <c r="G45" s="32" t="s">
        <v>76</v>
      </c>
      <c r="H45" s="34" t="s">
        <v>70</v>
      </c>
      <c r="I45" s="10">
        <v>640</v>
      </c>
      <c r="J45" s="11" t="s">
        <v>34</v>
      </c>
      <c r="K45" s="12">
        <f>I45*5</f>
        <v>3200</v>
      </c>
      <c r="L45" s="60"/>
      <c r="N45" s="81"/>
      <c r="O45" s="33"/>
      <c r="P45" s="34"/>
      <c r="Q45" s="59"/>
      <c r="R45" s="59"/>
      <c r="S45" s="59"/>
      <c r="T45" s="59"/>
      <c r="U45" s="60"/>
      <c r="V45" s="34"/>
      <c r="W45" s="35"/>
      <c r="X45" s="59"/>
      <c r="Y45" s="58"/>
      <c r="Z45" s="18">
        <v>42460</v>
      </c>
      <c r="AA45" s="11"/>
      <c r="AB45" s="59" t="s">
        <v>159</v>
      </c>
      <c r="AC45" s="59" t="s">
        <v>4</v>
      </c>
      <c r="AD45" s="100">
        <f>((AD43+AD42+AD38+AD44+AD41+AF43+AF44)-AD39)*0.05%</f>
        <v>2.9204262061030186</v>
      </c>
      <c r="AE45" s="11" t="s">
        <v>34</v>
      </c>
      <c r="AF45" s="60"/>
      <c r="AG45" s="59"/>
      <c r="AH45" s="60"/>
      <c r="AI45" s="56"/>
      <c r="AJ45" s="58"/>
      <c r="AK45" s="18"/>
      <c r="AL45" s="11"/>
      <c r="AM45" s="142"/>
      <c r="AN45" s="142"/>
      <c r="AO45" s="10"/>
      <c r="AP45" s="11"/>
      <c r="AQ45" s="12"/>
      <c r="AR45" s="59"/>
      <c r="AS45" s="60"/>
      <c r="AT45" s="56"/>
      <c r="AU45" s="56"/>
      <c r="AV45" s="56"/>
      <c r="AW45" s="56"/>
      <c r="AX45" s="56"/>
      <c r="AY45" s="56"/>
      <c r="AZ45" s="56"/>
      <c r="BA45" s="56"/>
      <c r="BB45" s="56"/>
    </row>
    <row r="46" spans="4:54" ht="25.5" x14ac:dyDescent="0.2">
      <c r="D46" s="58"/>
      <c r="E46" s="5">
        <v>42399</v>
      </c>
      <c r="F46" s="11">
        <v>2546</v>
      </c>
      <c r="G46" s="134" t="s">
        <v>158</v>
      </c>
      <c r="H46" s="134" t="s">
        <v>4</v>
      </c>
      <c r="I46" s="10">
        <f>(I45-50)*0.05%</f>
        <v>0.29499999999999998</v>
      </c>
      <c r="J46" s="11" t="s">
        <v>34</v>
      </c>
      <c r="K46" s="12"/>
      <c r="L46" s="60"/>
      <c r="N46" s="81"/>
      <c r="O46" s="133"/>
      <c r="P46" s="134"/>
      <c r="Q46" s="59"/>
      <c r="R46" s="59"/>
      <c r="S46" s="59"/>
      <c r="T46" s="59"/>
      <c r="U46" s="60"/>
      <c r="V46" s="134"/>
      <c r="W46" s="135"/>
      <c r="X46" s="59"/>
      <c r="Y46" s="58"/>
      <c r="Z46" s="5"/>
      <c r="AA46" s="11"/>
      <c r="AB46" s="59"/>
      <c r="AC46" s="59"/>
      <c r="AD46" s="100"/>
      <c r="AE46" s="11"/>
      <c r="AF46" s="60"/>
      <c r="AG46" s="59"/>
      <c r="AH46" s="60"/>
      <c r="AI46" s="56"/>
      <c r="AJ46" s="58"/>
      <c r="AK46" s="82"/>
      <c r="AL46" s="83"/>
      <c r="AM46" s="59"/>
      <c r="AN46" s="59"/>
      <c r="AO46" s="59"/>
      <c r="AP46" s="11" t="s">
        <v>34</v>
      </c>
      <c r="AQ46" s="60"/>
      <c r="AR46" s="59"/>
      <c r="AS46" s="60"/>
      <c r="AT46" s="56"/>
      <c r="AU46" s="56"/>
      <c r="AV46" s="56"/>
      <c r="AW46" s="56"/>
      <c r="AX46" s="56"/>
      <c r="AY46" s="56"/>
      <c r="AZ46" s="56"/>
      <c r="BA46" s="56"/>
      <c r="BB46" s="56"/>
    </row>
    <row r="47" spans="4:54" x14ac:dyDescent="0.2">
      <c r="D47" s="58"/>
      <c r="E47" s="5">
        <v>42400</v>
      </c>
      <c r="F47" s="34"/>
      <c r="G47" s="59" t="s">
        <v>159</v>
      </c>
      <c r="H47" s="59" t="s">
        <v>4</v>
      </c>
      <c r="I47" s="100">
        <f>(I45+I43+I42+I41+I38+K43+I44+I46+K45)*0.05%</f>
        <v>3.8458975</v>
      </c>
      <c r="J47" s="59"/>
      <c r="K47" s="60"/>
      <c r="L47" s="60"/>
      <c r="N47" s="81"/>
      <c r="O47" s="33"/>
      <c r="P47" s="34"/>
      <c r="Q47" s="257" t="s">
        <v>105</v>
      </c>
      <c r="R47" s="257"/>
      <c r="S47" s="100">
        <f>SUM(S41:S45)+S48+S49</f>
        <v>3950.8524122060376</v>
      </c>
      <c r="T47" s="11"/>
      <c r="U47" s="12"/>
      <c r="V47" s="46"/>
      <c r="W47" s="12"/>
      <c r="X47" s="34"/>
      <c r="Y47" s="81"/>
      <c r="Z47" s="58"/>
      <c r="AA47" s="59"/>
      <c r="AB47" s="59"/>
      <c r="AC47" s="59"/>
      <c r="AD47" s="59"/>
      <c r="AE47" s="59"/>
      <c r="AF47" s="60"/>
      <c r="AG47" s="59"/>
      <c r="AH47" s="60"/>
      <c r="AI47" s="56"/>
      <c r="AJ47" s="81"/>
      <c r="AK47" s="58"/>
      <c r="AL47" s="59"/>
      <c r="AM47" s="59"/>
      <c r="AN47" s="59"/>
      <c r="AO47" s="59"/>
      <c r="AP47" s="59"/>
      <c r="AQ47" s="60"/>
      <c r="AR47" s="59"/>
      <c r="AS47" s="60"/>
      <c r="AT47" s="56"/>
      <c r="AU47" s="56"/>
      <c r="AV47" s="56"/>
      <c r="AW47" s="56"/>
      <c r="AX47" s="56"/>
      <c r="AY47" s="56"/>
      <c r="AZ47" s="56"/>
      <c r="BA47" s="56"/>
      <c r="BB47" s="56"/>
    </row>
    <row r="48" spans="4:54" x14ac:dyDescent="0.2">
      <c r="D48" s="58"/>
      <c r="E48" s="133"/>
      <c r="F48" s="134"/>
      <c r="G48" s="59"/>
      <c r="H48" s="59"/>
      <c r="I48" s="59"/>
      <c r="J48" s="59"/>
      <c r="K48" s="60"/>
      <c r="L48" s="60"/>
      <c r="N48" s="81"/>
      <c r="O48" s="47"/>
      <c r="P48" s="34"/>
      <c r="Q48" s="84" t="s">
        <v>106</v>
      </c>
      <c r="R48" s="84"/>
      <c r="S48" s="100">
        <f>S56+S55</f>
        <v>11.788694257287501</v>
      </c>
      <c r="T48" s="34"/>
      <c r="U48" s="35"/>
      <c r="V48" s="34"/>
      <c r="W48" s="35"/>
      <c r="X48" s="134"/>
      <c r="Y48" s="81"/>
      <c r="Z48" s="58"/>
      <c r="AA48" s="59"/>
      <c r="AB48" s="59"/>
      <c r="AC48" s="59"/>
      <c r="AD48" s="59"/>
      <c r="AE48" s="59"/>
      <c r="AF48" s="60"/>
      <c r="AG48" s="59"/>
      <c r="AH48" s="60"/>
      <c r="AI48" s="56"/>
      <c r="AJ48" s="81"/>
      <c r="AK48" s="58"/>
      <c r="AL48" s="59"/>
      <c r="AM48" s="59"/>
      <c r="AN48" s="59"/>
      <c r="AO48" s="59"/>
      <c r="AP48" s="59"/>
      <c r="AQ48" s="60"/>
      <c r="AR48" s="59"/>
      <c r="AS48" s="60"/>
      <c r="AT48" s="56"/>
      <c r="AU48" s="56"/>
      <c r="AV48" s="56"/>
      <c r="AW48" s="56"/>
      <c r="AX48" s="56"/>
      <c r="AY48" s="56"/>
      <c r="AZ48" s="56"/>
      <c r="BA48" s="56"/>
      <c r="BB48" s="56"/>
    </row>
    <row r="49" spans="4:54" ht="15.75" customHeight="1" x14ac:dyDescent="0.2">
      <c r="D49" s="58"/>
      <c r="E49" s="33"/>
      <c r="F49" s="34"/>
      <c r="G49" s="257" t="s">
        <v>105</v>
      </c>
      <c r="H49" s="257"/>
      <c r="I49" s="100">
        <f>SUM(I41:I47)</f>
        <v>3795.6408974999999</v>
      </c>
      <c r="J49" s="11"/>
      <c r="K49" s="12"/>
      <c r="L49" s="60"/>
      <c r="N49" s="81"/>
      <c r="O49" s="47"/>
      <c r="P49" s="34"/>
      <c r="Q49" s="32" t="s">
        <v>86</v>
      </c>
      <c r="R49" s="32"/>
      <c r="S49" s="10">
        <f>U123</f>
        <v>1995.6408975000002</v>
      </c>
      <c r="T49" s="11"/>
      <c r="U49" s="35"/>
      <c r="V49" s="34"/>
      <c r="W49" s="35"/>
      <c r="X49" s="46"/>
      <c r="Y49" s="81"/>
      <c r="Z49" s="141"/>
      <c r="AA49" s="142"/>
      <c r="AB49" s="257" t="s">
        <v>105</v>
      </c>
      <c r="AC49" s="257"/>
      <c r="AD49" s="100">
        <f>SUM(AD41:AD47)+AD50+AD51</f>
        <v>3942.4890155869152</v>
      </c>
      <c r="AE49" s="59"/>
      <c r="AF49" s="60"/>
      <c r="AG49" s="59"/>
      <c r="AH49" s="60"/>
      <c r="AI49" s="56"/>
      <c r="AJ49" s="81"/>
      <c r="AK49" s="141"/>
      <c r="AL49" s="142"/>
      <c r="AM49" s="257" t="s">
        <v>105</v>
      </c>
      <c r="AN49" s="257"/>
      <c r="AO49" s="100">
        <f>SUM(AO41:AO47)+AO50+AO51</f>
        <v>2601.9450646149835</v>
      </c>
      <c r="AP49" s="100"/>
      <c r="AQ49" s="60"/>
      <c r="AR49" s="59"/>
      <c r="AS49" s="60"/>
      <c r="AT49" s="56"/>
      <c r="AU49" s="56"/>
      <c r="AV49" s="56"/>
      <c r="AW49" s="56"/>
      <c r="AX49" s="56"/>
      <c r="AY49" s="56"/>
      <c r="AZ49" s="56"/>
      <c r="BA49" s="56"/>
      <c r="BB49" s="56"/>
    </row>
    <row r="50" spans="4:54" x14ac:dyDescent="0.2">
      <c r="D50" s="58"/>
      <c r="E50" s="47"/>
      <c r="F50" s="34"/>
      <c r="G50" s="84" t="s">
        <v>106</v>
      </c>
      <c r="H50" s="84"/>
      <c r="I50" s="100">
        <f>I58+I57</f>
        <v>0</v>
      </c>
      <c r="J50" s="34"/>
      <c r="K50" s="35"/>
      <c r="L50" s="60"/>
      <c r="N50" s="81"/>
      <c r="O50" s="47"/>
      <c r="P50" s="34"/>
      <c r="Q50" s="84" t="s">
        <v>3</v>
      </c>
      <c r="R50" s="84"/>
      <c r="S50" s="46">
        <f>SUM(U41:U49)</f>
        <v>2910</v>
      </c>
      <c r="T50" s="34"/>
      <c r="U50" s="35"/>
      <c r="V50" s="34"/>
      <c r="W50" s="35"/>
      <c r="X50" s="34"/>
      <c r="Y50" s="81"/>
      <c r="Z50" s="141"/>
      <c r="AA50" s="142"/>
      <c r="AB50" s="84" t="s">
        <v>106</v>
      </c>
      <c r="AC50" s="84"/>
      <c r="AD50" s="100">
        <f>AD58+AD57</f>
        <v>18.716177174774458</v>
      </c>
      <c r="AE50" s="59"/>
      <c r="AF50" s="60"/>
      <c r="AG50" s="59"/>
      <c r="AH50" s="60"/>
      <c r="AI50" s="56"/>
      <c r="AJ50" s="81"/>
      <c r="AK50" s="141"/>
      <c r="AL50" s="142"/>
      <c r="AM50" s="84" t="s">
        <v>106</v>
      </c>
      <c r="AN50" s="84"/>
      <c r="AO50" s="100">
        <f>AO58+AO57</f>
        <v>18.467293535861479</v>
      </c>
      <c r="AP50" s="59"/>
      <c r="AQ50" s="60"/>
      <c r="AR50" s="59"/>
      <c r="AS50" s="60"/>
      <c r="AT50" s="56"/>
      <c r="AU50" s="56"/>
      <c r="AV50" s="56"/>
      <c r="AW50" s="56"/>
      <c r="AX50" s="56"/>
      <c r="AY50" s="56"/>
      <c r="AZ50" s="56"/>
      <c r="BA50" s="56"/>
      <c r="BB50" s="56"/>
    </row>
    <row r="51" spans="4:54" x14ac:dyDescent="0.2">
      <c r="D51" s="58"/>
      <c r="E51" s="47"/>
      <c r="F51" s="34"/>
      <c r="G51" s="32" t="s">
        <v>86</v>
      </c>
      <c r="H51" s="32"/>
      <c r="I51" s="10">
        <v>0</v>
      </c>
      <c r="J51" s="11"/>
      <c r="K51" s="35"/>
      <c r="L51" s="60"/>
      <c r="N51" s="81"/>
      <c r="O51" s="47"/>
      <c r="P51" s="34"/>
      <c r="Q51" s="84"/>
      <c r="R51" s="84"/>
      <c r="S51" s="46"/>
      <c r="T51" s="34"/>
      <c r="U51" s="35"/>
      <c r="V51" s="34"/>
      <c r="W51" s="35"/>
      <c r="X51" s="34"/>
      <c r="Y51" s="81"/>
      <c r="Z51" s="141"/>
      <c r="AA51" s="142"/>
      <c r="AB51" s="159" t="s">
        <v>86</v>
      </c>
      <c r="AC51" s="159"/>
      <c r="AD51" s="10">
        <f>AC127</f>
        <v>1150.8524122060378</v>
      </c>
      <c r="AE51" s="59"/>
      <c r="AF51" s="60"/>
      <c r="AG51" s="59"/>
      <c r="AH51" s="60"/>
      <c r="AI51" s="56"/>
      <c r="AJ51" s="81"/>
      <c r="AK51" s="141"/>
      <c r="AL51" s="142"/>
      <c r="AM51" s="159" t="s">
        <v>86</v>
      </c>
      <c r="AN51" s="159"/>
      <c r="AO51" s="10">
        <f>AN128+AN129</f>
        <v>1942.4890155869152</v>
      </c>
      <c r="AP51" s="59"/>
      <c r="AQ51" s="60"/>
      <c r="AR51" s="59"/>
      <c r="AS51" s="60"/>
      <c r="AT51" s="56"/>
      <c r="AU51" s="56"/>
      <c r="AV51" s="56"/>
      <c r="AW51" s="56"/>
      <c r="AX51" s="56"/>
      <c r="AY51" s="56"/>
      <c r="AZ51" s="56"/>
      <c r="BA51" s="56"/>
      <c r="BB51" s="56"/>
    </row>
    <row r="52" spans="4:54" s="59" customFormat="1" x14ac:dyDescent="0.2">
      <c r="D52" s="58"/>
      <c r="E52" s="47"/>
      <c r="F52" s="34"/>
      <c r="G52" s="84" t="s">
        <v>3</v>
      </c>
      <c r="H52" s="84"/>
      <c r="I52" s="46">
        <f>SUM(K41:K51)</f>
        <v>3900</v>
      </c>
      <c r="J52" s="34"/>
      <c r="K52" s="35"/>
      <c r="L52" s="60"/>
      <c r="N52" s="81"/>
      <c r="O52" s="47"/>
      <c r="P52" s="34"/>
      <c r="Q52" s="257" t="s">
        <v>35</v>
      </c>
      <c r="R52" s="257"/>
      <c r="S52" s="46">
        <f>SUM(S41:S44)+S48</f>
        <v>1955.2115147060374</v>
      </c>
      <c r="T52" s="34"/>
      <c r="U52" s="35"/>
      <c r="V52" s="34"/>
      <c r="W52" s="35"/>
      <c r="X52" s="34"/>
      <c r="Y52" s="81"/>
      <c r="Z52" s="141"/>
      <c r="AA52" s="142"/>
      <c r="AB52" s="84" t="s">
        <v>3</v>
      </c>
      <c r="AC52" s="84"/>
      <c r="AD52" s="46">
        <f>SUM(AF41:AF51)</f>
        <v>1920</v>
      </c>
      <c r="AE52" s="11"/>
      <c r="AF52" s="143"/>
      <c r="AH52" s="60"/>
      <c r="AI52" s="56"/>
      <c r="AJ52" s="81"/>
      <c r="AK52" s="141"/>
      <c r="AL52" s="142"/>
      <c r="AM52" s="84" t="s">
        <v>3</v>
      </c>
      <c r="AN52" s="84"/>
      <c r="AO52" s="46">
        <f>SUM(AQ41:AQ51)</f>
        <v>1280</v>
      </c>
      <c r="AP52" s="11"/>
      <c r="AQ52" s="143"/>
      <c r="AS52" s="60"/>
      <c r="AT52" s="56"/>
      <c r="AU52" s="56"/>
      <c r="AV52" s="56"/>
      <c r="AW52" s="56"/>
      <c r="AX52" s="56"/>
      <c r="AY52" s="56"/>
      <c r="AZ52" s="56"/>
      <c r="BA52" s="56"/>
      <c r="BB52" s="56"/>
    </row>
    <row r="53" spans="4:54" s="59" customFormat="1" x14ac:dyDescent="0.2">
      <c r="D53" s="58"/>
      <c r="E53" s="47"/>
      <c r="F53" s="34"/>
      <c r="G53" s="84"/>
      <c r="H53" s="84"/>
      <c r="I53" s="46"/>
      <c r="J53" s="34"/>
      <c r="K53" s="35"/>
      <c r="L53" s="60"/>
      <c r="N53" s="81"/>
      <c r="O53" s="47"/>
      <c r="P53" s="34"/>
      <c r="Q53" s="257" t="s">
        <v>107</v>
      </c>
      <c r="R53" s="257"/>
      <c r="S53" s="46">
        <f>S39</f>
        <v>1800</v>
      </c>
      <c r="T53" s="34"/>
      <c r="U53" s="35"/>
      <c r="V53" s="34"/>
      <c r="W53" s="35"/>
      <c r="X53" s="34"/>
      <c r="Y53" s="81"/>
      <c r="Z53" s="141"/>
      <c r="AA53" s="142"/>
      <c r="AB53" s="84"/>
      <c r="AC53" s="84"/>
      <c r="AD53" s="46"/>
      <c r="AE53" s="11" t="s">
        <v>34</v>
      </c>
      <c r="AF53" s="60"/>
      <c r="AH53" s="60"/>
      <c r="AI53" s="56"/>
      <c r="AJ53" s="81"/>
      <c r="AK53" s="141"/>
      <c r="AL53" s="142"/>
      <c r="AM53" s="84"/>
      <c r="AN53" s="84"/>
      <c r="AO53" s="46"/>
      <c r="AP53" s="11"/>
      <c r="AQ53" s="60"/>
      <c r="AS53" s="60"/>
      <c r="AT53" s="56"/>
      <c r="AU53" s="56"/>
      <c r="AV53" s="56"/>
      <c r="AW53" s="56"/>
      <c r="AX53" s="56"/>
      <c r="AY53" s="56"/>
      <c r="AZ53" s="56"/>
      <c r="BA53" s="56"/>
      <c r="BB53" s="56"/>
    </row>
    <row r="54" spans="4:54" s="59" customFormat="1" x14ac:dyDescent="0.2">
      <c r="D54" s="58"/>
      <c r="E54" s="47"/>
      <c r="F54" s="34"/>
      <c r="G54" s="257" t="s">
        <v>35</v>
      </c>
      <c r="H54" s="257"/>
      <c r="I54" s="46">
        <f>SUM(I41:I47)</f>
        <v>3795.6408974999999</v>
      </c>
      <c r="J54" s="34"/>
      <c r="K54" s="35"/>
      <c r="L54" s="60"/>
      <c r="N54" s="81"/>
      <c r="O54" s="47"/>
      <c r="P54" s="34"/>
      <c r="Q54" s="36"/>
      <c r="R54" s="36"/>
      <c r="S54" s="46"/>
      <c r="T54" s="34"/>
      <c r="U54" s="35"/>
      <c r="V54" s="34"/>
      <c r="W54" s="35"/>
      <c r="X54" s="34"/>
      <c r="Y54" s="81"/>
      <c r="Z54" s="141"/>
      <c r="AA54" s="142"/>
      <c r="AB54" s="257" t="s">
        <v>35</v>
      </c>
      <c r="AC54" s="257"/>
      <c r="AD54" s="46">
        <f>SUM(AD41:AD45)+AD50</f>
        <v>2791.6366033808777</v>
      </c>
      <c r="AE54" s="11"/>
      <c r="AF54" s="60"/>
      <c r="AH54" s="60"/>
      <c r="AI54" s="56"/>
      <c r="AJ54" s="81"/>
      <c r="AK54" s="141"/>
      <c r="AL54" s="142"/>
      <c r="AM54" s="257" t="s">
        <v>35</v>
      </c>
      <c r="AN54" s="257"/>
      <c r="AO54" s="46">
        <f>SUM(AO41:AO45)+AO50</f>
        <v>659.45604902806804</v>
      </c>
      <c r="AP54" s="11"/>
      <c r="AQ54" s="60"/>
      <c r="AS54" s="60"/>
      <c r="AT54" s="56"/>
      <c r="AU54" s="56"/>
      <c r="AV54" s="56"/>
      <c r="AW54" s="56"/>
      <c r="AX54" s="56"/>
      <c r="AY54" s="56"/>
      <c r="AZ54" s="56"/>
      <c r="BA54" s="56"/>
      <c r="BB54" s="56"/>
    </row>
    <row r="55" spans="4:54" s="59" customFormat="1" ht="15" customHeight="1" x14ac:dyDescent="0.2">
      <c r="D55" s="58"/>
      <c r="E55" s="47"/>
      <c r="F55" s="34"/>
      <c r="G55" s="257" t="s">
        <v>107</v>
      </c>
      <c r="H55" s="257"/>
      <c r="I55" s="46">
        <f>I39</f>
        <v>0</v>
      </c>
      <c r="J55" s="34"/>
      <c r="K55" s="35"/>
      <c r="L55" s="60"/>
      <c r="N55" s="81"/>
      <c r="O55" s="47"/>
      <c r="P55" s="34"/>
      <c r="Q55" s="257" t="s">
        <v>74</v>
      </c>
      <c r="R55" s="257"/>
      <c r="S55" s="10">
        <f>R71</f>
        <v>11.788694257287501</v>
      </c>
      <c r="T55" s="34"/>
      <c r="U55" s="35"/>
      <c r="V55" s="34"/>
      <c r="W55" s="35"/>
      <c r="X55" s="34"/>
      <c r="Y55" s="81"/>
      <c r="Z55" s="141"/>
      <c r="AA55" s="142"/>
      <c r="AB55" s="257" t="s">
        <v>107</v>
      </c>
      <c r="AC55" s="257"/>
      <c r="AD55" s="46">
        <f>AD39</f>
        <v>2800</v>
      </c>
      <c r="AE55" s="11"/>
      <c r="AF55" s="12"/>
      <c r="AH55" s="60"/>
      <c r="AI55" s="56"/>
      <c r="AJ55" s="81"/>
      <c r="AK55" s="141"/>
      <c r="AL55" s="142"/>
      <c r="AM55" s="257" t="s">
        <v>107</v>
      </c>
      <c r="AN55" s="257"/>
      <c r="AO55" s="46">
        <f>AO39</f>
        <v>2000</v>
      </c>
      <c r="AP55" s="11"/>
      <c r="AQ55" s="12"/>
      <c r="AS55" s="60"/>
      <c r="AT55" s="56"/>
      <c r="AU55" s="56"/>
      <c r="AV55" s="56"/>
      <c r="AW55" s="56"/>
      <c r="AX55" s="56"/>
      <c r="AY55" s="56"/>
      <c r="AZ55" s="56"/>
      <c r="BA55" s="56"/>
      <c r="BB55" s="56"/>
    </row>
    <row r="56" spans="4:54" s="59" customFormat="1" ht="11.25" customHeight="1" x14ac:dyDescent="0.2">
      <c r="D56" s="58"/>
      <c r="E56" s="47"/>
      <c r="F56" s="34"/>
      <c r="G56" s="36"/>
      <c r="H56" s="36"/>
      <c r="I56" s="46"/>
      <c r="J56" s="34"/>
      <c r="K56" s="35"/>
      <c r="L56" s="60"/>
      <c r="N56" s="81"/>
      <c r="O56" s="47"/>
      <c r="P56" s="34"/>
      <c r="Q56" s="36" t="s">
        <v>104</v>
      </c>
      <c r="R56" s="84"/>
      <c r="S56" s="10">
        <v>0</v>
      </c>
      <c r="T56" s="34"/>
      <c r="U56" s="35"/>
      <c r="V56" s="34"/>
      <c r="W56" s="35"/>
      <c r="X56" s="34"/>
      <c r="Y56" s="81"/>
      <c r="Z56" s="141"/>
      <c r="AA56" s="142"/>
      <c r="AB56" s="154"/>
      <c r="AC56" s="154"/>
      <c r="AD56" s="46"/>
      <c r="AE56" s="11"/>
      <c r="AF56" s="12"/>
      <c r="AH56" s="60"/>
      <c r="AI56" s="56"/>
      <c r="AJ56" s="81"/>
      <c r="AK56" s="141"/>
      <c r="AL56" s="142"/>
      <c r="AM56" s="154"/>
      <c r="AN56" s="154"/>
      <c r="AO56" s="46"/>
      <c r="AP56" s="11"/>
      <c r="AQ56" s="12"/>
      <c r="AS56" s="60"/>
      <c r="AT56" s="56"/>
      <c r="AU56" s="56"/>
      <c r="AV56" s="56"/>
      <c r="AW56" s="56"/>
      <c r="AX56" s="56"/>
      <c r="AY56" s="56"/>
      <c r="AZ56" s="56"/>
      <c r="BA56" s="56"/>
      <c r="BB56" s="56"/>
    </row>
    <row r="57" spans="4:54" s="59" customFormat="1" x14ac:dyDescent="0.2">
      <c r="D57" s="58"/>
      <c r="E57" s="47"/>
      <c r="F57" s="34"/>
      <c r="G57" s="257" t="s">
        <v>74</v>
      </c>
      <c r="H57" s="257"/>
      <c r="I57" s="10">
        <f>+G128</f>
        <v>0</v>
      </c>
      <c r="J57" s="34"/>
      <c r="K57" s="35"/>
      <c r="L57" s="60"/>
      <c r="N57" s="81"/>
      <c r="O57" s="47"/>
      <c r="P57" s="34"/>
      <c r="Q57" s="32"/>
      <c r="R57" s="34"/>
      <c r="S57" s="34"/>
      <c r="T57" s="34"/>
      <c r="U57" s="35"/>
      <c r="V57" s="34"/>
      <c r="W57" s="35"/>
      <c r="X57" s="34"/>
      <c r="Y57" s="81"/>
      <c r="Z57" s="141"/>
      <c r="AA57" s="142"/>
      <c r="AB57" s="257" t="s">
        <v>74</v>
      </c>
      <c r="AC57" s="257"/>
      <c r="AD57" s="10">
        <f>AC73+AC79</f>
        <v>18.716177174774458</v>
      </c>
      <c r="AE57" s="11"/>
      <c r="AF57" s="12"/>
      <c r="AH57" s="60"/>
      <c r="AI57" s="56"/>
      <c r="AJ57" s="81"/>
      <c r="AK57" s="141"/>
      <c r="AL57" s="142"/>
      <c r="AM57" s="257" t="s">
        <v>74</v>
      </c>
      <c r="AN57" s="257"/>
      <c r="AO57" s="10">
        <f>AN73+AN79+AN85</f>
        <v>18.467293535861479</v>
      </c>
      <c r="AP57" s="11"/>
      <c r="AQ57" s="12"/>
      <c r="AS57" s="60"/>
      <c r="AT57" s="56"/>
      <c r="AU57" s="56"/>
      <c r="AV57" s="56"/>
      <c r="AW57" s="56"/>
      <c r="AX57" s="56"/>
      <c r="AY57" s="56"/>
      <c r="AZ57" s="56"/>
      <c r="BA57" s="56"/>
      <c r="BB57" s="56"/>
    </row>
    <row r="58" spans="4:54" s="59" customFormat="1" ht="13.5" thickBot="1" x14ac:dyDescent="0.25">
      <c r="D58" s="58"/>
      <c r="E58" s="47"/>
      <c r="F58" s="34"/>
      <c r="G58" s="36" t="s">
        <v>104</v>
      </c>
      <c r="H58" s="84"/>
      <c r="I58" s="10">
        <v>0</v>
      </c>
      <c r="J58" s="34"/>
      <c r="K58" s="35"/>
      <c r="L58" s="60"/>
      <c r="N58" s="81"/>
      <c r="O58" s="48"/>
      <c r="P58" s="77"/>
      <c r="Q58" s="77"/>
      <c r="R58" s="77"/>
      <c r="S58" s="77"/>
      <c r="T58" s="77"/>
      <c r="U58" s="80"/>
      <c r="V58" s="46"/>
      <c r="W58" s="12"/>
      <c r="X58" s="34"/>
      <c r="Y58" s="81"/>
      <c r="Z58" s="141"/>
      <c r="AA58" s="142"/>
      <c r="AB58" s="154" t="s">
        <v>104</v>
      </c>
      <c r="AC58" s="84"/>
      <c r="AD58" s="10">
        <v>0</v>
      </c>
      <c r="AE58" s="11"/>
      <c r="AF58" s="12"/>
      <c r="AH58" s="60"/>
      <c r="AI58" s="56"/>
      <c r="AJ58" s="81"/>
      <c r="AK58" s="141"/>
      <c r="AL58" s="142"/>
      <c r="AM58" s="154" t="s">
        <v>104</v>
      </c>
      <c r="AN58" s="84"/>
      <c r="AO58" s="10">
        <v>0</v>
      </c>
      <c r="AP58" s="11"/>
      <c r="AQ58" s="12"/>
      <c r="AS58" s="60"/>
      <c r="AT58" s="56"/>
      <c r="AU58" s="56"/>
      <c r="AV58" s="56"/>
      <c r="AW58" s="56"/>
      <c r="AX58" s="56"/>
      <c r="AY58" s="56"/>
      <c r="AZ58" s="56"/>
      <c r="BA58" s="56"/>
      <c r="BB58" s="56"/>
    </row>
    <row r="59" spans="4:54" s="59" customFormat="1" ht="13.5" thickBot="1" x14ac:dyDescent="0.25">
      <c r="D59" s="58"/>
      <c r="E59" s="47"/>
      <c r="F59" s="34"/>
      <c r="G59" s="32"/>
      <c r="H59" s="34"/>
      <c r="I59" s="34"/>
      <c r="J59" s="34"/>
      <c r="K59" s="35"/>
      <c r="L59" s="60"/>
      <c r="N59" s="58"/>
      <c r="O59" s="266" t="s">
        <v>77</v>
      </c>
      <c r="P59" s="267"/>
      <c r="Q59" s="267"/>
      <c r="R59" s="267"/>
      <c r="S59" s="267"/>
      <c r="T59" s="268"/>
      <c r="U59" s="49">
        <f>S47</f>
        <v>3950.8524122060376</v>
      </c>
      <c r="W59" s="60"/>
      <c r="X59" s="34"/>
      <c r="Y59" s="81"/>
      <c r="Z59" s="141"/>
      <c r="AA59" s="142"/>
      <c r="AB59" s="154"/>
      <c r="AD59" s="10"/>
      <c r="AE59" s="11" t="s">
        <v>34</v>
      </c>
      <c r="AF59" s="12"/>
      <c r="AH59" s="60"/>
      <c r="AI59" s="56"/>
      <c r="AJ59" s="81"/>
      <c r="AK59" s="141"/>
      <c r="AL59" s="142"/>
      <c r="AM59" s="154"/>
      <c r="AO59" s="10"/>
      <c r="AP59" s="11" t="s">
        <v>34</v>
      </c>
      <c r="AQ59" s="12"/>
      <c r="AS59" s="60"/>
      <c r="AT59" s="56"/>
      <c r="AU59" s="56"/>
      <c r="AV59" s="56"/>
      <c r="AW59" s="56"/>
      <c r="AX59" s="56"/>
      <c r="AY59" s="56"/>
      <c r="AZ59" s="56"/>
      <c r="BA59" s="56"/>
      <c r="BB59" s="56"/>
    </row>
    <row r="60" spans="4:54" ht="15.75" customHeight="1" thickBot="1" x14ac:dyDescent="0.25">
      <c r="D60" s="58"/>
      <c r="E60" s="48"/>
      <c r="F60" s="77"/>
      <c r="G60" s="77"/>
      <c r="H60" s="77"/>
      <c r="I60" s="77"/>
      <c r="J60" s="77"/>
      <c r="K60" s="80"/>
      <c r="L60" s="60"/>
      <c r="N60" s="58"/>
      <c r="O60" s="208" t="s">
        <v>21</v>
      </c>
      <c r="P60" s="209"/>
      <c r="Q60" s="209"/>
      <c r="R60" s="209"/>
      <c r="S60" s="209"/>
      <c r="T60" s="209"/>
      <c r="U60" s="255"/>
      <c r="V60" s="32"/>
      <c r="W60" s="52"/>
      <c r="X60" s="46"/>
      <c r="Y60" s="81"/>
      <c r="Z60" s="27"/>
      <c r="AA60" s="145"/>
      <c r="AB60" s="155"/>
      <c r="AC60" s="145"/>
      <c r="AD60" s="145"/>
      <c r="AE60" s="145"/>
      <c r="AF60" s="146"/>
      <c r="AG60" s="59"/>
      <c r="AH60" s="60"/>
      <c r="AI60" s="56"/>
      <c r="AJ60" s="81"/>
      <c r="AK60" s="27"/>
      <c r="AL60" s="145"/>
      <c r="AM60" s="155"/>
      <c r="AN60" s="145"/>
      <c r="AO60" s="145"/>
      <c r="AP60" s="145"/>
      <c r="AQ60" s="146"/>
      <c r="AR60" s="59"/>
      <c r="AS60" s="60"/>
      <c r="AT60" s="56"/>
      <c r="AU60" s="56"/>
      <c r="AV60" s="56"/>
      <c r="AW60" s="56"/>
      <c r="AX60" s="56"/>
      <c r="AY60" s="56"/>
      <c r="AZ60" s="56"/>
      <c r="BA60" s="56"/>
      <c r="BB60" s="56"/>
    </row>
    <row r="61" spans="4:54" ht="15.75" customHeight="1" thickBot="1" x14ac:dyDescent="0.25">
      <c r="D61" s="58"/>
      <c r="E61" s="266" t="s">
        <v>77</v>
      </c>
      <c r="F61" s="267"/>
      <c r="G61" s="267"/>
      <c r="H61" s="267"/>
      <c r="I61" s="267"/>
      <c r="J61" s="268"/>
      <c r="K61" s="49">
        <f>I49</f>
        <v>3795.6408974999999</v>
      </c>
      <c r="L61" s="60"/>
      <c r="N61" s="58"/>
      <c r="O61" s="269" t="s">
        <v>78</v>
      </c>
      <c r="P61" s="270"/>
      <c r="Q61" s="270"/>
      <c r="R61" s="270"/>
      <c r="S61" s="270"/>
      <c r="T61" s="270"/>
      <c r="U61" s="271"/>
      <c r="V61" s="32"/>
      <c r="W61" s="52"/>
      <c r="X61" s="59"/>
      <c r="Y61" s="58"/>
      <c r="Z61" s="269" t="s">
        <v>77</v>
      </c>
      <c r="AA61" s="270"/>
      <c r="AB61" s="270"/>
      <c r="AC61" s="270"/>
      <c r="AD61" s="270"/>
      <c r="AE61" s="271"/>
      <c r="AF61" s="49">
        <f>AD49</f>
        <v>3942.4890155869152</v>
      </c>
      <c r="AG61" s="59"/>
      <c r="AH61" s="60"/>
      <c r="AI61" s="56"/>
      <c r="AJ61" s="58"/>
      <c r="AK61" s="269" t="s">
        <v>77</v>
      </c>
      <c r="AL61" s="270"/>
      <c r="AM61" s="270"/>
      <c r="AN61" s="270"/>
      <c r="AO61" s="270"/>
      <c r="AP61" s="271"/>
      <c r="AQ61" s="49">
        <f>AO49</f>
        <v>2601.9450646149835</v>
      </c>
      <c r="AR61" s="59"/>
      <c r="AS61" s="60"/>
      <c r="AT61" s="56"/>
      <c r="AU61" s="56"/>
      <c r="AV61" s="56"/>
      <c r="AW61" s="56"/>
      <c r="AX61" s="56"/>
      <c r="AY61" s="56"/>
      <c r="AZ61" s="56"/>
      <c r="BA61" s="56"/>
      <c r="BB61" s="56"/>
    </row>
    <row r="62" spans="4:54" ht="15.75" customHeight="1" thickBot="1" x14ac:dyDescent="0.25">
      <c r="D62" s="58"/>
      <c r="E62" s="208" t="s">
        <v>21</v>
      </c>
      <c r="F62" s="209"/>
      <c r="G62" s="209"/>
      <c r="H62" s="209"/>
      <c r="I62" s="209"/>
      <c r="J62" s="209"/>
      <c r="K62" s="255"/>
      <c r="L62" s="60"/>
      <c r="N62" s="58"/>
      <c r="O62" s="272" t="s">
        <v>79</v>
      </c>
      <c r="P62" s="273"/>
      <c r="Q62" s="273"/>
      <c r="R62" s="273"/>
      <c r="S62" s="273"/>
      <c r="T62" s="273"/>
      <c r="U62" s="274"/>
      <c r="V62" s="32"/>
      <c r="W62" s="52"/>
      <c r="X62" s="32"/>
      <c r="Y62" s="58"/>
      <c r="Z62" s="208" t="s">
        <v>21</v>
      </c>
      <c r="AA62" s="209"/>
      <c r="AB62" s="209"/>
      <c r="AC62" s="209"/>
      <c r="AD62" s="209"/>
      <c r="AE62" s="209"/>
      <c r="AF62" s="255"/>
      <c r="AG62" s="59"/>
      <c r="AH62" s="60"/>
      <c r="AI62" s="56"/>
      <c r="AJ62" s="58"/>
      <c r="AK62" s="208" t="s">
        <v>21</v>
      </c>
      <c r="AL62" s="209"/>
      <c r="AM62" s="209"/>
      <c r="AN62" s="209"/>
      <c r="AO62" s="209"/>
      <c r="AP62" s="209"/>
      <c r="AQ62" s="255"/>
      <c r="AR62" s="59"/>
      <c r="AS62" s="60"/>
      <c r="AT62" s="56"/>
      <c r="AU62" s="56"/>
      <c r="AV62" s="56"/>
      <c r="AW62" s="56"/>
      <c r="AX62" s="56"/>
      <c r="AY62" s="56"/>
      <c r="AZ62" s="56"/>
      <c r="BA62" s="56"/>
      <c r="BB62" s="56"/>
    </row>
    <row r="63" spans="4:54" ht="43.5" customHeight="1" thickBot="1" x14ac:dyDescent="0.25">
      <c r="D63" s="58"/>
      <c r="E63" s="269" t="s">
        <v>78</v>
      </c>
      <c r="F63" s="270"/>
      <c r="G63" s="270"/>
      <c r="H63" s="270"/>
      <c r="I63" s="270"/>
      <c r="J63" s="270"/>
      <c r="K63" s="271"/>
      <c r="L63" s="60"/>
      <c r="N63" s="58"/>
      <c r="O63" s="244"/>
      <c r="P63" s="245"/>
      <c r="Q63" s="245"/>
      <c r="R63" s="245"/>
      <c r="S63" s="245"/>
      <c r="T63" s="245"/>
      <c r="U63" s="246"/>
      <c r="V63" s="32"/>
      <c r="W63" s="52"/>
      <c r="X63" s="32"/>
      <c r="Y63" s="58"/>
      <c r="Z63" s="269" t="s">
        <v>78</v>
      </c>
      <c r="AA63" s="270"/>
      <c r="AB63" s="270"/>
      <c r="AC63" s="270"/>
      <c r="AD63" s="270"/>
      <c r="AE63" s="270"/>
      <c r="AF63" s="271"/>
      <c r="AG63" s="59"/>
      <c r="AH63" s="60"/>
      <c r="AI63" s="56"/>
      <c r="AJ63" s="58"/>
      <c r="AK63" s="269" t="s">
        <v>78</v>
      </c>
      <c r="AL63" s="270"/>
      <c r="AM63" s="270"/>
      <c r="AN63" s="270"/>
      <c r="AO63" s="270"/>
      <c r="AP63" s="270"/>
      <c r="AQ63" s="271"/>
      <c r="AR63" s="59"/>
      <c r="AS63" s="60"/>
      <c r="AT63" s="56"/>
      <c r="AU63" s="56"/>
      <c r="AV63" s="56"/>
      <c r="AW63" s="56"/>
      <c r="AX63" s="56"/>
      <c r="AY63" s="56"/>
      <c r="AZ63" s="56"/>
      <c r="BA63" s="56"/>
      <c r="BB63" s="56"/>
    </row>
    <row r="64" spans="4:54" ht="29.25" customHeight="1" thickBot="1" x14ac:dyDescent="0.25">
      <c r="D64" s="58"/>
      <c r="E64" s="272" t="s">
        <v>79</v>
      </c>
      <c r="F64" s="273"/>
      <c r="G64" s="273"/>
      <c r="H64" s="273"/>
      <c r="I64" s="273"/>
      <c r="J64" s="273"/>
      <c r="K64" s="274"/>
      <c r="L64" s="60"/>
      <c r="N64" s="58"/>
      <c r="O64" s="247" t="s">
        <v>100</v>
      </c>
      <c r="P64" s="248"/>
      <c r="Q64" s="248"/>
      <c r="R64" s="248"/>
      <c r="S64" s="248"/>
      <c r="T64" s="248"/>
      <c r="U64" s="249"/>
      <c r="V64" s="32"/>
      <c r="W64" s="52"/>
      <c r="X64" s="32"/>
      <c r="Y64" s="58"/>
      <c r="Z64" s="272" t="s">
        <v>79</v>
      </c>
      <c r="AA64" s="273"/>
      <c r="AB64" s="273"/>
      <c r="AC64" s="273"/>
      <c r="AD64" s="273"/>
      <c r="AE64" s="273"/>
      <c r="AF64" s="274"/>
      <c r="AG64" s="59"/>
      <c r="AH64" s="60"/>
      <c r="AI64" s="56"/>
      <c r="AJ64" s="58"/>
      <c r="AK64" s="272" t="s">
        <v>79</v>
      </c>
      <c r="AL64" s="273"/>
      <c r="AM64" s="273"/>
      <c r="AN64" s="273"/>
      <c r="AO64" s="273"/>
      <c r="AP64" s="273"/>
      <c r="AQ64" s="274"/>
      <c r="AR64" s="59"/>
      <c r="AS64" s="60"/>
      <c r="AT64" s="56"/>
      <c r="AU64" s="56"/>
      <c r="AV64" s="56"/>
      <c r="AW64" s="56"/>
      <c r="AX64" s="56"/>
      <c r="AY64" s="56"/>
      <c r="AZ64" s="56"/>
      <c r="BA64" s="56"/>
      <c r="BB64" s="56"/>
    </row>
    <row r="65" spans="4:54" ht="102.75" thickBot="1" x14ac:dyDescent="0.25">
      <c r="D65" s="58"/>
      <c r="E65" s="244"/>
      <c r="F65" s="245"/>
      <c r="G65" s="245"/>
      <c r="H65" s="245"/>
      <c r="I65" s="245"/>
      <c r="J65" s="245"/>
      <c r="K65" s="246"/>
      <c r="L65" s="60"/>
      <c r="N65" s="58"/>
      <c r="O65" s="127" t="s">
        <v>137</v>
      </c>
      <c r="P65" s="118" t="s">
        <v>138</v>
      </c>
      <c r="Q65" s="118" t="s">
        <v>139</v>
      </c>
      <c r="R65" s="118" t="s">
        <v>140</v>
      </c>
      <c r="S65" s="128" t="s">
        <v>141</v>
      </c>
      <c r="T65" s="118" t="s">
        <v>142</v>
      </c>
      <c r="U65" s="118" t="s">
        <v>143</v>
      </c>
      <c r="V65" s="32"/>
      <c r="W65" s="52"/>
      <c r="X65" s="32"/>
      <c r="Y65" s="58"/>
      <c r="Z65" s="244"/>
      <c r="AA65" s="245"/>
      <c r="AB65" s="245"/>
      <c r="AC65" s="245"/>
      <c r="AD65" s="245"/>
      <c r="AE65" s="245"/>
      <c r="AF65" s="246"/>
      <c r="AG65" s="59"/>
      <c r="AH65" s="60"/>
      <c r="AI65" s="56"/>
      <c r="AJ65" s="58"/>
      <c r="AK65" s="244"/>
      <c r="AL65" s="245"/>
      <c r="AM65" s="245"/>
      <c r="AN65" s="245"/>
      <c r="AO65" s="245"/>
      <c r="AP65" s="245"/>
      <c r="AQ65" s="246"/>
      <c r="AR65" s="59"/>
      <c r="AS65" s="60"/>
      <c r="AT65" s="56"/>
      <c r="AU65" s="56"/>
      <c r="AV65" s="56"/>
      <c r="AW65" s="56"/>
      <c r="AX65" s="56"/>
      <c r="AY65" s="56"/>
      <c r="AZ65" s="56"/>
      <c r="BA65" s="56"/>
      <c r="BB65" s="56"/>
    </row>
    <row r="66" spans="4:54" ht="13.5" customHeight="1" thickBot="1" x14ac:dyDescent="0.25">
      <c r="D66" s="58"/>
      <c r="E66" s="247" t="s">
        <v>100</v>
      </c>
      <c r="F66" s="248"/>
      <c r="G66" s="248"/>
      <c r="H66" s="248"/>
      <c r="I66" s="248"/>
      <c r="J66" s="248"/>
      <c r="K66" s="249"/>
      <c r="L66" s="60"/>
      <c r="N66" s="58"/>
      <c r="O66" s="112">
        <v>0.1</v>
      </c>
      <c r="P66" s="35" t="s">
        <v>101</v>
      </c>
      <c r="Q66" s="35" t="s">
        <v>101</v>
      </c>
      <c r="R66" s="35" t="s">
        <v>101</v>
      </c>
      <c r="S66" s="35"/>
      <c r="T66" s="250" t="s">
        <v>102</v>
      </c>
      <c r="U66" s="250" t="s">
        <v>101</v>
      </c>
      <c r="V66" s="32"/>
      <c r="W66" s="52"/>
      <c r="X66" s="32"/>
      <c r="Y66" s="58"/>
      <c r="Z66" s="247" t="s">
        <v>100</v>
      </c>
      <c r="AA66" s="248"/>
      <c r="AB66" s="248"/>
      <c r="AC66" s="248"/>
      <c r="AD66" s="248"/>
      <c r="AE66" s="248"/>
      <c r="AF66" s="249"/>
      <c r="AG66" s="59"/>
      <c r="AH66" s="60"/>
      <c r="AI66" s="56"/>
      <c r="AJ66" s="58"/>
      <c r="AK66" s="247" t="s">
        <v>100</v>
      </c>
      <c r="AL66" s="248"/>
      <c r="AM66" s="248"/>
      <c r="AN66" s="248"/>
      <c r="AO66" s="248"/>
      <c r="AP66" s="248"/>
      <c r="AQ66" s="249"/>
      <c r="AR66" s="59"/>
      <c r="AS66" s="60"/>
      <c r="AT66" s="56"/>
      <c r="AU66" s="56"/>
      <c r="AV66" s="56"/>
      <c r="AW66" s="56"/>
      <c r="AX66" s="56"/>
      <c r="AY66" s="56"/>
      <c r="AZ66" s="56"/>
      <c r="BA66" s="56"/>
      <c r="BB66" s="56"/>
    </row>
    <row r="67" spans="4:54" ht="90" thickBot="1" x14ac:dyDescent="0.25">
      <c r="D67" s="58"/>
      <c r="E67" s="54" t="s">
        <v>137</v>
      </c>
      <c r="F67" s="35" t="s">
        <v>138</v>
      </c>
      <c r="G67" s="35" t="s">
        <v>139</v>
      </c>
      <c r="H67" s="35" t="s">
        <v>140</v>
      </c>
      <c r="I67" s="55" t="s">
        <v>141</v>
      </c>
      <c r="J67" s="35" t="s">
        <v>142</v>
      </c>
      <c r="K67" s="35" t="s">
        <v>143</v>
      </c>
      <c r="L67" s="60"/>
      <c r="N67" s="58"/>
      <c r="O67" s="112">
        <v>0.3</v>
      </c>
      <c r="P67" s="35" t="s">
        <v>101</v>
      </c>
      <c r="Q67" s="35" t="s">
        <v>101</v>
      </c>
      <c r="R67" s="35" t="s">
        <v>101</v>
      </c>
      <c r="S67" s="35" t="s">
        <v>101</v>
      </c>
      <c r="T67" s="250"/>
      <c r="U67" s="250"/>
      <c r="V67" s="32"/>
      <c r="W67" s="52"/>
      <c r="X67" s="32"/>
      <c r="Y67" s="58"/>
      <c r="Z67" s="127" t="s">
        <v>137</v>
      </c>
      <c r="AA67" s="151" t="s">
        <v>138</v>
      </c>
      <c r="AB67" s="151" t="s">
        <v>139</v>
      </c>
      <c r="AC67" s="151" t="s">
        <v>140</v>
      </c>
      <c r="AD67" s="128" t="s">
        <v>141</v>
      </c>
      <c r="AE67" s="151" t="s">
        <v>142</v>
      </c>
      <c r="AF67" s="151" t="s">
        <v>143</v>
      </c>
      <c r="AG67" s="59"/>
      <c r="AH67" s="60"/>
      <c r="AI67" s="56"/>
      <c r="AJ67" s="58"/>
      <c r="AK67" s="127" t="s">
        <v>137</v>
      </c>
      <c r="AL67" s="151" t="s">
        <v>138</v>
      </c>
      <c r="AM67" s="151" t="s">
        <v>139</v>
      </c>
      <c r="AN67" s="151" t="s">
        <v>140</v>
      </c>
      <c r="AO67" s="128" t="s">
        <v>141</v>
      </c>
      <c r="AP67" s="151" t="s">
        <v>142</v>
      </c>
      <c r="AQ67" s="151" t="s">
        <v>143</v>
      </c>
      <c r="AR67" s="59"/>
      <c r="AS67" s="60"/>
      <c r="AT67" s="56"/>
      <c r="AU67" s="56"/>
      <c r="AV67" s="56"/>
      <c r="AW67" s="56"/>
      <c r="AX67" s="56"/>
      <c r="AY67" s="56"/>
      <c r="AZ67" s="56"/>
      <c r="BA67" s="56"/>
      <c r="BB67" s="56"/>
    </row>
    <row r="68" spans="4:54" ht="13.5" thickBot="1" x14ac:dyDescent="0.25">
      <c r="D68" s="58"/>
      <c r="E68" s="112">
        <v>0.1</v>
      </c>
      <c r="F68" s="35" t="s">
        <v>101</v>
      </c>
      <c r="G68" s="35" t="s">
        <v>101</v>
      </c>
      <c r="H68" s="35" t="s">
        <v>101</v>
      </c>
      <c r="I68" s="35"/>
      <c r="J68" s="275" t="s">
        <v>102</v>
      </c>
      <c r="K68" s="275" t="s">
        <v>101</v>
      </c>
      <c r="L68" s="60"/>
      <c r="N68" s="58"/>
      <c r="O68" s="113">
        <v>0.5</v>
      </c>
      <c r="P68" s="40" t="s">
        <v>101</v>
      </c>
      <c r="Q68" s="40" t="s">
        <v>101</v>
      </c>
      <c r="R68" s="40" t="s">
        <v>101</v>
      </c>
      <c r="S68" s="40" t="s">
        <v>101</v>
      </c>
      <c r="T68" s="251"/>
      <c r="U68" s="251"/>
      <c r="V68" s="32"/>
      <c r="W68" s="52"/>
      <c r="X68" s="32"/>
      <c r="Y68" s="58"/>
      <c r="Z68" s="112">
        <v>0.1</v>
      </c>
      <c r="AA68" s="143" t="s">
        <v>101</v>
      </c>
      <c r="AB68" s="143" t="s">
        <v>101</v>
      </c>
      <c r="AC68" s="143" t="s">
        <v>101</v>
      </c>
      <c r="AD68" s="143"/>
      <c r="AE68" s="250" t="s">
        <v>102</v>
      </c>
      <c r="AF68" s="250" t="s">
        <v>101</v>
      </c>
      <c r="AG68" s="59"/>
      <c r="AH68" s="60"/>
      <c r="AI68" s="56"/>
      <c r="AJ68" s="58"/>
      <c r="AK68" s="112">
        <v>0.1</v>
      </c>
      <c r="AL68" s="143" t="s">
        <v>101</v>
      </c>
      <c r="AM68" s="143" t="s">
        <v>101</v>
      </c>
      <c r="AN68" s="143" t="s">
        <v>101</v>
      </c>
      <c r="AO68" s="143"/>
      <c r="AP68" s="250" t="s">
        <v>102</v>
      </c>
      <c r="AQ68" s="250" t="s">
        <v>101</v>
      </c>
      <c r="AR68" s="59"/>
      <c r="AS68" s="60"/>
      <c r="AT68" s="56"/>
      <c r="AU68" s="56"/>
      <c r="AV68" s="56"/>
      <c r="AW68" s="56"/>
      <c r="AX68" s="56"/>
      <c r="AY68" s="56"/>
      <c r="AZ68" s="56"/>
      <c r="BA68" s="56"/>
      <c r="BB68" s="56"/>
    </row>
    <row r="69" spans="4:54" ht="13.5" thickBot="1" x14ac:dyDescent="0.25">
      <c r="D69" s="58"/>
      <c r="E69" s="112">
        <v>0.3</v>
      </c>
      <c r="F69" s="35" t="s">
        <v>101</v>
      </c>
      <c r="G69" s="35" t="s">
        <v>101</v>
      </c>
      <c r="H69" s="35" t="s">
        <v>101</v>
      </c>
      <c r="I69" s="35" t="s">
        <v>101</v>
      </c>
      <c r="J69" s="250"/>
      <c r="K69" s="250"/>
      <c r="L69" s="60"/>
      <c r="N69" s="58"/>
      <c r="O69" s="252" t="s">
        <v>103</v>
      </c>
      <c r="P69" s="253"/>
      <c r="Q69" s="253"/>
      <c r="R69" s="253"/>
      <c r="S69" s="253"/>
      <c r="T69" s="253"/>
      <c r="U69" s="254"/>
      <c r="V69" s="32"/>
      <c r="W69" s="52"/>
      <c r="X69" s="32"/>
      <c r="Y69" s="58"/>
      <c r="Z69" s="112">
        <v>0.3</v>
      </c>
      <c r="AA69" s="143" t="s">
        <v>101</v>
      </c>
      <c r="AB69" s="143" t="s">
        <v>101</v>
      </c>
      <c r="AC69" s="143" t="s">
        <v>101</v>
      </c>
      <c r="AD69" s="143" t="s">
        <v>101</v>
      </c>
      <c r="AE69" s="250"/>
      <c r="AF69" s="250"/>
      <c r="AG69" s="59"/>
      <c r="AH69" s="60"/>
      <c r="AI69" s="56"/>
      <c r="AJ69" s="58"/>
      <c r="AK69" s="112">
        <v>0.3</v>
      </c>
      <c r="AL69" s="143" t="s">
        <v>101</v>
      </c>
      <c r="AM69" s="143" t="s">
        <v>101</v>
      </c>
      <c r="AN69" s="143" t="s">
        <v>101</v>
      </c>
      <c r="AO69" s="143" t="s">
        <v>101</v>
      </c>
      <c r="AP69" s="250"/>
      <c r="AQ69" s="250"/>
      <c r="AR69" s="59"/>
      <c r="AS69" s="60"/>
      <c r="AT69" s="56"/>
      <c r="AU69" s="56"/>
      <c r="AV69" s="56"/>
      <c r="AW69" s="56"/>
      <c r="AX69" s="56"/>
      <c r="AY69" s="56"/>
      <c r="AZ69" s="56"/>
      <c r="BA69" s="56"/>
      <c r="BB69" s="56"/>
    </row>
    <row r="70" spans="4:54" ht="13.5" thickBot="1" x14ac:dyDescent="0.25">
      <c r="D70" s="58"/>
      <c r="E70" s="113">
        <v>0.5</v>
      </c>
      <c r="F70" s="40" t="s">
        <v>101</v>
      </c>
      <c r="G70" s="40" t="s">
        <v>101</v>
      </c>
      <c r="H70" s="40" t="s">
        <v>101</v>
      </c>
      <c r="I70" s="40" t="s">
        <v>101</v>
      </c>
      <c r="J70" s="251"/>
      <c r="K70" s="251"/>
      <c r="L70" s="60"/>
      <c r="N70" s="58"/>
      <c r="O70" s="208" t="s">
        <v>36</v>
      </c>
      <c r="P70" s="209"/>
      <c r="Q70" s="209"/>
      <c r="R70" s="209"/>
      <c r="S70" s="209"/>
      <c r="T70" s="209"/>
      <c r="U70" s="255"/>
      <c r="V70" s="32"/>
      <c r="W70" s="52"/>
      <c r="X70" s="32"/>
      <c r="Y70" s="58"/>
      <c r="Z70" s="113">
        <v>0.5</v>
      </c>
      <c r="AA70" s="146" t="s">
        <v>101</v>
      </c>
      <c r="AB70" s="146" t="s">
        <v>101</v>
      </c>
      <c r="AC70" s="146" t="s">
        <v>101</v>
      </c>
      <c r="AD70" s="146" t="s">
        <v>101</v>
      </c>
      <c r="AE70" s="251"/>
      <c r="AF70" s="251"/>
      <c r="AG70" s="59"/>
      <c r="AH70" s="60"/>
      <c r="AI70" s="56"/>
      <c r="AJ70" s="58"/>
      <c r="AK70" s="113">
        <v>0.5</v>
      </c>
      <c r="AL70" s="146" t="s">
        <v>101</v>
      </c>
      <c r="AM70" s="146" t="s">
        <v>101</v>
      </c>
      <c r="AN70" s="146" t="s">
        <v>101</v>
      </c>
      <c r="AO70" s="146" t="s">
        <v>101</v>
      </c>
      <c r="AP70" s="251"/>
      <c r="AQ70" s="251"/>
      <c r="AR70" s="59"/>
      <c r="AS70" s="60"/>
      <c r="AT70" s="56"/>
      <c r="AU70" s="56"/>
      <c r="AV70" s="56"/>
      <c r="AW70" s="56"/>
      <c r="AX70" s="56"/>
      <c r="AY70" s="56"/>
      <c r="AZ70" s="56"/>
      <c r="BA70" s="56"/>
      <c r="BB70" s="56"/>
    </row>
    <row r="71" spans="4:54" ht="42.75" customHeight="1" thickBot="1" x14ac:dyDescent="0.25">
      <c r="D71" s="58"/>
      <c r="E71" s="252" t="s">
        <v>103</v>
      </c>
      <c r="F71" s="253"/>
      <c r="G71" s="253"/>
      <c r="H71" s="253"/>
      <c r="I71" s="253"/>
      <c r="J71" s="253"/>
      <c r="K71" s="254"/>
      <c r="L71" s="60"/>
      <c r="N71" s="58"/>
      <c r="O71" s="6" t="s">
        <v>37</v>
      </c>
      <c r="P71" s="261" t="s">
        <v>38</v>
      </c>
      <c r="Q71" s="261"/>
      <c r="R71" s="114">
        <f>R72*(R74/360)*R73</f>
        <v>11.788694257287501</v>
      </c>
      <c r="S71" s="85"/>
      <c r="T71" s="85" t="s">
        <v>144</v>
      </c>
      <c r="U71" s="75" t="s">
        <v>145</v>
      </c>
      <c r="V71" s="32"/>
      <c r="W71" s="52"/>
      <c r="X71" s="32"/>
      <c r="Y71" s="58"/>
      <c r="Z71" s="252" t="s">
        <v>103</v>
      </c>
      <c r="AA71" s="253"/>
      <c r="AB71" s="253"/>
      <c r="AC71" s="253"/>
      <c r="AD71" s="253"/>
      <c r="AE71" s="253"/>
      <c r="AF71" s="254"/>
      <c r="AG71" s="59"/>
      <c r="AH71" s="60"/>
      <c r="AI71" s="56"/>
      <c r="AJ71" s="58"/>
      <c r="AK71" s="252" t="s">
        <v>103</v>
      </c>
      <c r="AL71" s="253"/>
      <c r="AM71" s="253"/>
      <c r="AN71" s="253"/>
      <c r="AO71" s="253"/>
      <c r="AP71" s="253"/>
      <c r="AQ71" s="254"/>
      <c r="AR71" s="59"/>
      <c r="AS71" s="60"/>
      <c r="AT71" s="56"/>
      <c r="AU71" s="56"/>
      <c r="AV71" s="56"/>
      <c r="AW71" s="56"/>
      <c r="AX71" s="56"/>
      <c r="AY71" s="56"/>
      <c r="AZ71" s="56"/>
      <c r="BA71" s="56"/>
      <c r="BB71" s="56"/>
    </row>
    <row r="72" spans="4:54" ht="30" customHeight="1" thickBot="1" x14ac:dyDescent="0.25">
      <c r="D72" s="58"/>
      <c r="E72" s="208" t="s">
        <v>36</v>
      </c>
      <c r="F72" s="209"/>
      <c r="G72" s="209"/>
      <c r="H72" s="209"/>
      <c r="I72" s="209"/>
      <c r="J72" s="209"/>
      <c r="K72" s="255"/>
      <c r="L72" s="60"/>
      <c r="N72" s="58"/>
      <c r="O72" s="33"/>
      <c r="P72" s="34" t="s">
        <v>136</v>
      </c>
      <c r="Q72" s="59"/>
      <c r="R72" s="129">
        <f>U123</f>
        <v>1995.6408975000002</v>
      </c>
      <c r="S72" s="34"/>
      <c r="T72" s="161">
        <f>K18</f>
        <v>42415</v>
      </c>
      <c r="U72" s="131">
        <f>U11</f>
        <v>42429</v>
      </c>
      <c r="V72" s="32"/>
      <c r="W72" s="52"/>
      <c r="X72" s="32"/>
      <c r="Y72" s="58"/>
      <c r="Z72" s="208" t="s">
        <v>36</v>
      </c>
      <c r="AA72" s="209"/>
      <c r="AB72" s="209"/>
      <c r="AC72" s="209"/>
      <c r="AD72" s="209"/>
      <c r="AE72" s="209"/>
      <c r="AF72" s="255"/>
      <c r="AG72" s="59"/>
      <c r="AH72" s="60"/>
      <c r="AI72" s="56"/>
      <c r="AJ72" s="58"/>
      <c r="AK72" s="208" t="s">
        <v>36</v>
      </c>
      <c r="AL72" s="209"/>
      <c r="AM72" s="209"/>
      <c r="AN72" s="209"/>
      <c r="AO72" s="209"/>
      <c r="AP72" s="209"/>
      <c r="AQ72" s="255"/>
      <c r="AR72" s="59"/>
      <c r="AS72" s="60"/>
      <c r="AT72" s="56"/>
      <c r="AU72" s="56"/>
      <c r="AV72" s="56"/>
      <c r="AW72" s="56"/>
      <c r="AX72" s="56"/>
      <c r="AY72" s="56"/>
      <c r="AZ72" s="56"/>
      <c r="BA72" s="56"/>
      <c r="BB72" s="56"/>
    </row>
    <row r="73" spans="4:54" ht="15" customHeight="1" x14ac:dyDescent="0.2">
      <c r="D73" s="58"/>
      <c r="E73" s="6" t="s">
        <v>37</v>
      </c>
      <c r="F73" s="261" t="s">
        <v>38</v>
      </c>
      <c r="G73" s="261"/>
      <c r="H73" s="261"/>
      <c r="I73" s="85"/>
      <c r="J73" s="85"/>
      <c r="K73" s="75"/>
      <c r="L73" s="60"/>
      <c r="N73" s="58"/>
      <c r="O73" s="33"/>
      <c r="P73" s="197" t="s">
        <v>84</v>
      </c>
      <c r="Q73" s="197"/>
      <c r="R73" s="132">
        <f>DAYS360(T72,U72)</f>
        <v>14</v>
      </c>
      <c r="S73" s="59"/>
      <c r="T73" s="59"/>
      <c r="U73" s="60"/>
      <c r="V73" s="32"/>
      <c r="W73" s="52"/>
      <c r="X73" s="32"/>
      <c r="Y73" s="58"/>
      <c r="Z73" s="6" t="s">
        <v>37</v>
      </c>
      <c r="AA73" s="242" t="s">
        <v>38</v>
      </c>
      <c r="AB73" s="242"/>
      <c r="AC73" s="114">
        <f>AC74*(AC76/360)*AC75</f>
        <v>10.946644667481252</v>
      </c>
      <c r="AD73" s="85"/>
      <c r="AE73" s="85" t="s">
        <v>144</v>
      </c>
      <c r="AF73" s="75" t="s">
        <v>145</v>
      </c>
      <c r="AG73" s="59"/>
      <c r="AH73" s="60"/>
      <c r="AI73" s="56"/>
      <c r="AJ73" s="58"/>
      <c r="AK73" s="6" t="s">
        <v>37</v>
      </c>
      <c r="AL73" s="242" t="s">
        <v>38</v>
      </c>
      <c r="AM73" s="242"/>
      <c r="AN73" s="114">
        <f>AN74*(AN76/360)*AN75</f>
        <v>4.3703620353524286</v>
      </c>
      <c r="AO73" s="85"/>
      <c r="AP73" s="85" t="s">
        <v>144</v>
      </c>
      <c r="AQ73" s="75" t="s">
        <v>145</v>
      </c>
      <c r="AR73" s="59"/>
      <c r="AS73" s="60"/>
      <c r="AT73" s="56"/>
      <c r="AU73" s="56"/>
      <c r="AV73" s="56"/>
      <c r="AW73" s="56"/>
      <c r="AX73" s="56"/>
      <c r="AY73" s="56"/>
      <c r="AZ73" s="56"/>
      <c r="BA73" s="56"/>
      <c r="BB73" s="56"/>
    </row>
    <row r="74" spans="4:54" ht="21" customHeight="1" x14ac:dyDescent="0.2">
      <c r="D74" s="58"/>
      <c r="E74" s="33"/>
      <c r="F74" s="34" t="s">
        <v>135</v>
      </c>
      <c r="G74" s="59"/>
      <c r="H74" s="59"/>
      <c r="I74" s="34" t="s">
        <v>133</v>
      </c>
      <c r="J74" s="34" t="s">
        <v>132</v>
      </c>
      <c r="K74" s="60"/>
      <c r="L74" s="60"/>
      <c r="N74" s="58"/>
      <c r="O74" s="33"/>
      <c r="P74" s="197" t="s">
        <v>134</v>
      </c>
      <c r="Q74" s="197"/>
      <c r="R74" s="130">
        <v>0.15190000000000001</v>
      </c>
      <c r="S74" s="59"/>
      <c r="T74" s="59"/>
      <c r="U74" s="60"/>
      <c r="V74" s="32"/>
      <c r="W74" s="52"/>
      <c r="X74" s="32"/>
      <c r="Y74" s="58"/>
      <c r="Z74" s="141"/>
      <c r="AA74" s="197" t="s">
        <v>136</v>
      </c>
      <c r="AB74" s="197"/>
      <c r="AC74" s="100">
        <f>AC124</f>
        <v>1995.6408975000002</v>
      </c>
      <c r="AD74" s="59"/>
      <c r="AE74" s="1">
        <f>AF15</f>
        <v>42430</v>
      </c>
      <c r="AF74" s="53">
        <f>Z39</f>
        <v>42443</v>
      </c>
      <c r="AG74" s="59"/>
      <c r="AH74" s="60"/>
      <c r="AI74" s="56"/>
      <c r="AJ74" s="58"/>
      <c r="AK74" s="141"/>
      <c r="AL74" s="197" t="s">
        <v>136</v>
      </c>
      <c r="AM74" s="197"/>
      <c r="AN74" s="100">
        <f>AN124</f>
        <v>1150.8524122060378</v>
      </c>
      <c r="AO74" s="59"/>
      <c r="AP74" s="1">
        <v>42461</v>
      </c>
      <c r="AQ74" s="53">
        <f>+AK39</f>
        <v>42470</v>
      </c>
      <c r="AR74" s="59"/>
      <c r="AS74" s="60"/>
      <c r="AT74" s="56"/>
      <c r="AU74" s="56"/>
      <c r="AV74" s="56"/>
      <c r="AW74" s="56"/>
      <c r="AX74" s="56"/>
      <c r="AY74" s="56"/>
      <c r="AZ74" s="56"/>
      <c r="BA74" s="56"/>
      <c r="BB74" s="56"/>
    </row>
    <row r="75" spans="4:54" ht="15" customHeight="1" thickBot="1" x14ac:dyDescent="0.3">
      <c r="D75" s="58"/>
      <c r="E75" s="33"/>
      <c r="F75" s="197" t="s">
        <v>84</v>
      </c>
      <c r="G75" s="197"/>
      <c r="H75" s="59"/>
      <c r="I75" s="59"/>
      <c r="J75" s="59"/>
      <c r="K75" s="60"/>
      <c r="L75" s="60"/>
      <c r="N75" s="58"/>
      <c r="O75" s="38"/>
      <c r="P75" s="211" t="s">
        <v>39</v>
      </c>
      <c r="Q75" s="211"/>
      <c r="R75" s="211"/>
      <c r="S75" s="211"/>
      <c r="T75" s="211"/>
      <c r="U75" s="221"/>
      <c r="V75" s="32"/>
      <c r="W75" s="52"/>
      <c r="X75" s="32"/>
      <c r="Y75" s="58"/>
      <c r="Z75" s="141"/>
      <c r="AA75" s="197" t="s">
        <v>84</v>
      </c>
      <c r="AB75" s="197"/>
      <c r="AC75" s="189">
        <f>DAYS360(AE74,AF74)</f>
        <v>13</v>
      </c>
      <c r="AD75" s="59"/>
      <c r="AE75" s="59"/>
      <c r="AF75" s="60"/>
      <c r="AG75" s="59"/>
      <c r="AH75" s="60"/>
      <c r="AI75" s="56"/>
      <c r="AJ75" s="58"/>
      <c r="AK75" s="141"/>
      <c r="AL75" s="197" t="s">
        <v>84</v>
      </c>
      <c r="AM75" s="197"/>
      <c r="AN75" s="189">
        <f>DAYS360(AP74,AQ74)</f>
        <v>9</v>
      </c>
      <c r="AO75" s="59"/>
      <c r="AP75" s="59"/>
      <c r="AQ75" s="60"/>
      <c r="AR75" s="59"/>
      <c r="AS75" s="60"/>
      <c r="AT75" s="56"/>
      <c r="AU75" s="56"/>
      <c r="AV75" s="56"/>
      <c r="AW75" s="56"/>
      <c r="AX75" s="56"/>
      <c r="AY75" s="56"/>
      <c r="AZ75" s="56"/>
      <c r="BA75" s="56"/>
      <c r="BB75" s="56"/>
    </row>
    <row r="76" spans="4:54" ht="15" customHeight="1" thickBot="1" x14ac:dyDescent="0.25">
      <c r="D76" s="58"/>
      <c r="E76" s="33"/>
      <c r="F76" s="197" t="s">
        <v>134</v>
      </c>
      <c r="G76" s="197"/>
      <c r="H76" s="59"/>
      <c r="I76" s="59"/>
      <c r="J76" s="59"/>
      <c r="K76" s="60"/>
      <c r="L76" s="60"/>
      <c r="N76" s="58"/>
      <c r="O76" s="38"/>
      <c r="P76" s="39"/>
      <c r="Q76" s="39"/>
      <c r="R76" s="77"/>
      <c r="S76" s="77"/>
      <c r="T76" s="77"/>
      <c r="U76" s="80"/>
      <c r="V76" s="32"/>
      <c r="W76" s="52"/>
      <c r="X76" s="32"/>
      <c r="Y76" s="58"/>
      <c r="Z76" s="141"/>
      <c r="AA76" s="197" t="s">
        <v>134</v>
      </c>
      <c r="AB76" s="197"/>
      <c r="AC76" s="86">
        <v>0.15190000000000001</v>
      </c>
      <c r="AD76" s="59"/>
      <c r="AE76" s="59"/>
      <c r="AF76" s="60"/>
      <c r="AG76" s="59"/>
      <c r="AH76" s="60"/>
      <c r="AI76" s="56"/>
      <c r="AJ76" s="58"/>
      <c r="AK76" s="141"/>
      <c r="AL76" s="197" t="s">
        <v>134</v>
      </c>
      <c r="AM76" s="197"/>
      <c r="AN76" s="86">
        <v>0.15190000000000001</v>
      </c>
      <c r="AO76" s="59"/>
      <c r="AP76" s="59"/>
      <c r="AQ76" s="60"/>
      <c r="AR76" s="59"/>
      <c r="AS76" s="60"/>
      <c r="AT76" s="56"/>
      <c r="AU76" s="56"/>
      <c r="AV76" s="56"/>
      <c r="AW76" s="56"/>
      <c r="AX76" s="56"/>
      <c r="AY76" s="56"/>
      <c r="AZ76" s="56"/>
      <c r="BA76" s="56"/>
      <c r="BB76" s="56"/>
    </row>
    <row r="77" spans="4:54" ht="15.75" customHeight="1" thickBot="1" x14ac:dyDescent="0.25">
      <c r="D77" s="58"/>
      <c r="E77" s="38"/>
      <c r="F77" s="211" t="s">
        <v>39</v>
      </c>
      <c r="G77" s="211"/>
      <c r="H77" s="211"/>
      <c r="I77" s="211"/>
      <c r="J77" s="211"/>
      <c r="K77" s="221"/>
      <c r="L77" s="60"/>
      <c r="N77" s="58"/>
      <c r="O77" s="6" t="s">
        <v>108</v>
      </c>
      <c r="P77" s="261" t="s">
        <v>38</v>
      </c>
      <c r="Q77" s="261"/>
      <c r="R77" s="261"/>
      <c r="S77" s="85"/>
      <c r="T77" s="85"/>
      <c r="U77" s="75"/>
      <c r="V77" s="32"/>
      <c r="W77" s="52"/>
      <c r="X77" s="32"/>
      <c r="Y77" s="58"/>
      <c r="Z77" s="144"/>
      <c r="AA77" s="211" t="s">
        <v>39</v>
      </c>
      <c r="AB77" s="211"/>
      <c r="AC77" s="211"/>
      <c r="AD77" s="211"/>
      <c r="AE77" s="211"/>
      <c r="AF77" s="221"/>
      <c r="AG77" s="59"/>
      <c r="AH77" s="60"/>
      <c r="AI77" s="56"/>
      <c r="AJ77" s="58"/>
      <c r="AK77" s="144"/>
      <c r="AL77" s="211" t="s">
        <v>39</v>
      </c>
      <c r="AM77" s="211"/>
      <c r="AN77" s="211"/>
      <c r="AO77" s="211"/>
      <c r="AP77" s="211"/>
      <c r="AQ77" s="221"/>
      <c r="AR77" s="59"/>
      <c r="AS77" s="60"/>
      <c r="AT77" s="56"/>
      <c r="AU77" s="56"/>
      <c r="AV77" s="56"/>
      <c r="AW77" s="56"/>
      <c r="AX77" s="56"/>
      <c r="AY77" s="56"/>
      <c r="AZ77" s="56"/>
      <c r="BA77" s="56"/>
      <c r="BB77" s="56"/>
    </row>
    <row r="78" spans="4:54" ht="26.25" thickBot="1" x14ac:dyDescent="0.25">
      <c r="D78" s="58"/>
      <c r="E78" s="38"/>
      <c r="F78" s="39"/>
      <c r="G78" s="39"/>
      <c r="H78" s="77"/>
      <c r="I78" s="77"/>
      <c r="J78" s="77"/>
      <c r="K78" s="80"/>
      <c r="L78" s="60"/>
      <c r="N78" s="58"/>
      <c r="O78" s="33"/>
      <c r="P78" s="34" t="s">
        <v>135</v>
      </c>
      <c r="Q78" s="59"/>
      <c r="R78" s="59"/>
      <c r="S78" s="34" t="s">
        <v>133</v>
      </c>
      <c r="T78" s="34" t="s">
        <v>132</v>
      </c>
      <c r="U78" s="60"/>
      <c r="V78" s="32"/>
      <c r="W78" s="52"/>
      <c r="X78" s="32"/>
      <c r="Y78" s="58"/>
      <c r="Z78" s="144"/>
      <c r="AA78" s="145"/>
      <c r="AB78" s="145"/>
      <c r="AC78" s="77"/>
      <c r="AD78" s="77"/>
      <c r="AE78" s="77"/>
      <c r="AF78" s="80"/>
      <c r="AG78" s="59"/>
      <c r="AH78" s="60"/>
      <c r="AI78" s="56"/>
      <c r="AJ78" s="58"/>
      <c r="AK78" s="144"/>
      <c r="AL78" s="145"/>
      <c r="AM78" s="145"/>
      <c r="AN78" s="77"/>
      <c r="AO78" s="77"/>
      <c r="AP78" s="77"/>
      <c r="AQ78" s="80"/>
      <c r="AR78" s="59"/>
      <c r="AS78" s="60"/>
      <c r="AT78" s="56"/>
      <c r="AU78" s="56"/>
      <c r="AV78" s="56"/>
      <c r="AW78" s="56"/>
      <c r="AX78" s="56"/>
      <c r="AY78" s="56"/>
      <c r="AZ78" s="56"/>
      <c r="BA78" s="56"/>
      <c r="BB78" s="56"/>
    </row>
    <row r="79" spans="4:54" ht="15" customHeight="1" x14ac:dyDescent="0.2">
      <c r="D79" s="58"/>
      <c r="E79" s="6" t="s">
        <v>108</v>
      </c>
      <c r="F79" s="261" t="s">
        <v>38</v>
      </c>
      <c r="G79" s="261"/>
      <c r="H79" s="261"/>
      <c r="I79" s="85"/>
      <c r="J79" s="85"/>
      <c r="K79" s="75"/>
      <c r="L79" s="60"/>
      <c r="N79" s="58"/>
      <c r="O79" s="33"/>
      <c r="P79" s="197" t="s">
        <v>84</v>
      </c>
      <c r="Q79" s="197"/>
      <c r="R79" s="59"/>
      <c r="S79" s="59"/>
      <c r="T79" s="59"/>
      <c r="U79" s="60"/>
      <c r="V79" s="32"/>
      <c r="W79" s="52"/>
      <c r="X79" s="32"/>
      <c r="Y79" s="58"/>
      <c r="Z79" s="6" t="s">
        <v>108</v>
      </c>
      <c r="AA79" s="242" t="s">
        <v>38</v>
      </c>
      <c r="AB79" s="242"/>
      <c r="AC79" s="114">
        <f>AC80*(AC82/360)*AC81</f>
        <v>7.7695325072932064</v>
      </c>
      <c r="AD79" s="85"/>
      <c r="AE79" s="85" t="s">
        <v>144</v>
      </c>
      <c r="AF79" s="75" t="s">
        <v>145</v>
      </c>
      <c r="AG79" s="59"/>
      <c r="AH79" s="60"/>
      <c r="AI79" s="56"/>
      <c r="AJ79" s="58"/>
      <c r="AK79" s="6" t="s">
        <v>108</v>
      </c>
      <c r="AL79" s="242" t="s">
        <v>38</v>
      </c>
      <c r="AM79" s="242"/>
      <c r="AN79" s="114">
        <f>AN80*(AN82/360)*AN81</f>
        <v>8.7407240707048572</v>
      </c>
      <c r="AO79" s="85"/>
      <c r="AP79" s="85" t="s">
        <v>144</v>
      </c>
      <c r="AQ79" s="75" t="s">
        <v>145</v>
      </c>
      <c r="AR79" s="59"/>
      <c r="AS79" s="60"/>
      <c r="AT79" s="56"/>
      <c r="AU79" s="56"/>
      <c r="AV79" s="56"/>
      <c r="AW79" s="56"/>
      <c r="AX79" s="56"/>
      <c r="AY79" s="56"/>
      <c r="AZ79" s="56"/>
      <c r="BA79" s="56"/>
      <c r="BB79" s="56"/>
    </row>
    <row r="80" spans="4:54" ht="29.25" customHeight="1" x14ac:dyDescent="0.2">
      <c r="D80" s="58"/>
      <c r="E80" s="33"/>
      <c r="F80" s="34" t="s">
        <v>135</v>
      </c>
      <c r="G80" s="59"/>
      <c r="H80" s="59"/>
      <c r="I80" s="34" t="s">
        <v>133</v>
      </c>
      <c r="J80" s="34" t="s">
        <v>132</v>
      </c>
      <c r="K80" s="60"/>
      <c r="L80" s="60"/>
      <c r="N80" s="58"/>
      <c r="O80" s="33"/>
      <c r="P80" s="197" t="s">
        <v>134</v>
      </c>
      <c r="Q80" s="197"/>
      <c r="R80" s="59"/>
      <c r="S80" s="59"/>
      <c r="T80" s="59"/>
      <c r="U80" s="60"/>
      <c r="V80" s="32"/>
      <c r="W80" s="52"/>
      <c r="X80" s="32"/>
      <c r="Y80" s="58"/>
      <c r="Z80" s="141"/>
      <c r="AA80" s="142" t="s">
        <v>135</v>
      </c>
      <c r="AB80" s="59"/>
      <c r="AC80" s="100">
        <f>AC127</f>
        <v>1150.8524122060378</v>
      </c>
      <c r="AD80" s="59"/>
      <c r="AE80" s="1">
        <f>AF74+1</f>
        <v>42444</v>
      </c>
      <c r="AF80" s="53">
        <f>AF11</f>
        <v>42460</v>
      </c>
      <c r="AG80" s="59"/>
      <c r="AH80" s="60"/>
      <c r="AI80" s="56"/>
      <c r="AJ80" s="58"/>
      <c r="AK80" s="141"/>
      <c r="AL80" s="197" t="s">
        <v>136</v>
      </c>
      <c r="AM80" s="197"/>
      <c r="AN80" s="100">
        <f>AN128</f>
        <v>1035.7671709854339</v>
      </c>
      <c r="AO80" s="59"/>
      <c r="AP80" s="1">
        <f>AQ74</f>
        <v>42470</v>
      </c>
      <c r="AQ80" s="53">
        <f>AQ11</f>
        <v>42490</v>
      </c>
      <c r="AR80" s="59"/>
      <c r="AS80" s="60"/>
      <c r="AT80" s="56"/>
      <c r="AU80" s="56"/>
      <c r="AV80" s="56"/>
      <c r="AW80" s="56"/>
      <c r="AX80" s="56"/>
      <c r="AY80" s="56"/>
      <c r="AZ80" s="56"/>
      <c r="BA80" s="56"/>
      <c r="BB80" s="56"/>
    </row>
    <row r="81" spans="4:54" ht="15" customHeight="1" thickBot="1" x14ac:dyDescent="0.3">
      <c r="D81" s="58"/>
      <c r="E81" s="33"/>
      <c r="F81" s="197" t="s">
        <v>84</v>
      </c>
      <c r="G81" s="197"/>
      <c r="H81" s="59"/>
      <c r="I81" s="59"/>
      <c r="J81" s="59"/>
      <c r="K81" s="60"/>
      <c r="L81" s="60"/>
      <c r="N81" s="58"/>
      <c r="O81" s="33"/>
      <c r="P81" s="211" t="s">
        <v>39</v>
      </c>
      <c r="Q81" s="211"/>
      <c r="R81" s="211"/>
      <c r="S81" s="211"/>
      <c r="T81" s="211"/>
      <c r="U81" s="221"/>
      <c r="V81" s="32"/>
      <c r="W81" s="52"/>
      <c r="X81" s="32"/>
      <c r="Y81" s="58"/>
      <c r="Z81" s="141"/>
      <c r="AA81" s="197" t="s">
        <v>84</v>
      </c>
      <c r="AB81" s="197"/>
      <c r="AC81" s="59">
        <f>DAYS360(AE80,AF80)</f>
        <v>16</v>
      </c>
      <c r="AD81" s="59"/>
      <c r="AE81" s="59"/>
      <c r="AF81" s="60"/>
      <c r="AG81" s="59"/>
      <c r="AH81" s="60"/>
      <c r="AI81" s="56"/>
      <c r="AJ81" s="58"/>
      <c r="AK81" s="141"/>
      <c r="AL81" s="197" t="s">
        <v>84</v>
      </c>
      <c r="AM81" s="197"/>
      <c r="AN81" s="189">
        <f>DAYS360(AP80,AQ80)</f>
        <v>20</v>
      </c>
      <c r="AO81" s="59"/>
      <c r="AP81" s="59"/>
      <c r="AQ81" s="60"/>
      <c r="AR81" s="59"/>
      <c r="AS81" s="60"/>
      <c r="AT81" s="56"/>
      <c r="AU81" s="56"/>
      <c r="AV81" s="56"/>
      <c r="AW81" s="56"/>
      <c r="AX81" s="56"/>
      <c r="AY81" s="56"/>
      <c r="AZ81" s="56"/>
      <c r="BA81" s="56"/>
      <c r="BB81" s="56"/>
    </row>
    <row r="82" spans="4:54" ht="15" customHeight="1" thickBot="1" x14ac:dyDescent="0.25">
      <c r="D82" s="58"/>
      <c r="E82" s="33"/>
      <c r="F82" s="197" t="s">
        <v>134</v>
      </c>
      <c r="G82" s="197"/>
      <c r="H82" s="59"/>
      <c r="I82" s="59"/>
      <c r="J82" s="59"/>
      <c r="K82" s="60"/>
      <c r="L82" s="60"/>
      <c r="N82" s="58"/>
      <c r="O82" s="115"/>
      <c r="P82" s="116"/>
      <c r="Q82" s="116"/>
      <c r="R82" s="87"/>
      <c r="S82" s="87"/>
      <c r="T82" s="87"/>
      <c r="U82" s="62"/>
      <c r="V82" s="32"/>
      <c r="W82" s="52"/>
      <c r="X82" s="32"/>
      <c r="Y82" s="58"/>
      <c r="Z82" s="141"/>
      <c r="AA82" s="197" t="s">
        <v>134</v>
      </c>
      <c r="AB82" s="197"/>
      <c r="AC82" s="86">
        <v>0.15190000000000001</v>
      </c>
      <c r="AD82" s="59"/>
      <c r="AE82" s="59"/>
      <c r="AF82" s="60"/>
      <c r="AG82" s="59"/>
      <c r="AH82" s="60"/>
      <c r="AI82" s="56"/>
      <c r="AJ82" s="58"/>
      <c r="AK82" s="141"/>
      <c r="AL82" s="197" t="s">
        <v>134</v>
      </c>
      <c r="AM82" s="197"/>
      <c r="AN82" s="86">
        <v>0.15190000000000001</v>
      </c>
      <c r="AO82" s="59"/>
      <c r="AP82" s="59"/>
      <c r="AQ82" s="60"/>
      <c r="AR82" s="59"/>
      <c r="AS82" s="60"/>
      <c r="AT82" s="56"/>
      <c r="AU82" s="56"/>
      <c r="AV82" s="56"/>
      <c r="AW82" s="56"/>
      <c r="AX82" s="56"/>
      <c r="AY82" s="56"/>
      <c r="AZ82" s="56"/>
      <c r="BA82" s="56"/>
      <c r="BB82" s="56"/>
    </row>
    <row r="83" spans="4:54" ht="15.75" customHeight="1" thickBot="1" x14ac:dyDescent="0.25">
      <c r="D83" s="58"/>
      <c r="E83" s="33"/>
      <c r="F83" s="211" t="s">
        <v>39</v>
      </c>
      <c r="G83" s="211"/>
      <c r="H83" s="211"/>
      <c r="I83" s="211"/>
      <c r="J83" s="211"/>
      <c r="K83" s="221"/>
      <c r="L83" s="60"/>
      <c r="N83" s="58"/>
      <c r="O83" s="33" t="s">
        <v>109</v>
      </c>
      <c r="P83" s="34" t="s">
        <v>110</v>
      </c>
      <c r="Q83" s="34"/>
      <c r="R83" s="59"/>
      <c r="S83" s="59"/>
      <c r="T83" s="59"/>
      <c r="U83" s="60"/>
      <c r="V83" s="32"/>
      <c r="W83" s="52"/>
      <c r="X83" s="32"/>
      <c r="Y83" s="58"/>
      <c r="Z83" s="141"/>
      <c r="AA83" s="211" t="s">
        <v>39</v>
      </c>
      <c r="AB83" s="211"/>
      <c r="AC83" s="211"/>
      <c r="AD83" s="211"/>
      <c r="AE83" s="211"/>
      <c r="AF83" s="221"/>
      <c r="AG83" s="59"/>
      <c r="AH83" s="60"/>
      <c r="AI83" s="56"/>
      <c r="AJ83" s="58"/>
      <c r="AK83" s="144"/>
      <c r="AL83" s="211" t="s">
        <v>39</v>
      </c>
      <c r="AM83" s="211"/>
      <c r="AN83" s="211"/>
      <c r="AO83" s="211"/>
      <c r="AP83" s="211"/>
      <c r="AQ83" s="221"/>
      <c r="AR83" s="59"/>
      <c r="AS83" s="60"/>
      <c r="AT83" s="56"/>
      <c r="AU83" s="56"/>
      <c r="AV83" s="56"/>
      <c r="AW83" s="56"/>
      <c r="AX83" s="56"/>
      <c r="AY83" s="56"/>
      <c r="AZ83" s="56"/>
      <c r="BA83" s="56"/>
      <c r="BB83" s="56"/>
    </row>
    <row r="84" spans="4:54" ht="26.25" thickBot="1" x14ac:dyDescent="0.25">
      <c r="D84" s="58"/>
      <c r="E84" s="115"/>
      <c r="F84" s="116"/>
      <c r="G84" s="116"/>
      <c r="H84" s="87"/>
      <c r="I84" s="87"/>
      <c r="J84" s="87"/>
      <c r="K84" s="62"/>
      <c r="L84" s="60"/>
      <c r="N84" s="58"/>
      <c r="O84" s="33"/>
      <c r="P84" s="34" t="s">
        <v>136</v>
      </c>
      <c r="Q84" s="34"/>
      <c r="R84" s="59"/>
      <c r="S84" s="59"/>
      <c r="T84" s="59"/>
      <c r="U84" s="60"/>
      <c r="V84" s="32"/>
      <c r="W84" s="52"/>
      <c r="X84" s="32"/>
      <c r="Y84" s="58"/>
      <c r="Z84" s="149"/>
      <c r="AA84" s="150"/>
      <c r="AB84" s="150"/>
      <c r="AC84" s="87"/>
      <c r="AD84" s="87"/>
      <c r="AE84" s="87"/>
      <c r="AF84" s="62"/>
      <c r="AG84" s="59"/>
      <c r="AH84" s="60"/>
      <c r="AI84" s="56"/>
      <c r="AJ84" s="58"/>
      <c r="AK84" s="149"/>
      <c r="AL84" s="150"/>
      <c r="AM84" s="150"/>
      <c r="AN84" s="87"/>
      <c r="AO84" s="87"/>
      <c r="AP84" s="87"/>
      <c r="AQ84" s="62"/>
      <c r="AR84" s="59"/>
      <c r="AS84" s="60"/>
      <c r="AT84" s="56"/>
      <c r="AU84" s="56"/>
      <c r="AV84" s="56"/>
      <c r="AW84" s="56"/>
      <c r="AX84" s="56"/>
      <c r="AY84" s="56"/>
      <c r="AZ84" s="56"/>
      <c r="BA84" s="56"/>
      <c r="BB84" s="56"/>
    </row>
    <row r="85" spans="4:54" x14ac:dyDescent="0.2">
      <c r="D85" s="58"/>
      <c r="E85" s="33" t="s">
        <v>109</v>
      </c>
      <c r="F85" s="34" t="s">
        <v>110</v>
      </c>
      <c r="G85" s="34"/>
      <c r="H85" s="59"/>
      <c r="I85" s="59"/>
      <c r="J85" s="59"/>
      <c r="K85" s="60"/>
      <c r="L85" s="60"/>
      <c r="N85" s="58"/>
      <c r="O85" s="33"/>
      <c r="P85" s="34" t="s">
        <v>0</v>
      </c>
      <c r="Q85" s="34"/>
      <c r="R85" s="59"/>
      <c r="S85" s="59"/>
      <c r="T85" s="59"/>
      <c r="U85" s="60"/>
      <c r="V85" s="32"/>
      <c r="W85" s="52"/>
      <c r="X85" s="32"/>
      <c r="Y85" s="58"/>
      <c r="Z85" s="141" t="s">
        <v>109</v>
      </c>
      <c r="AA85" s="142" t="s">
        <v>110</v>
      </c>
      <c r="AB85" s="142"/>
      <c r="AC85" s="59"/>
      <c r="AD85" s="59"/>
      <c r="AE85" s="59"/>
      <c r="AF85" s="60"/>
      <c r="AG85" s="59"/>
      <c r="AH85" s="60"/>
      <c r="AI85" s="56"/>
      <c r="AJ85" s="58"/>
      <c r="AK85" s="141" t="s">
        <v>109</v>
      </c>
      <c r="AL85" s="242" t="s">
        <v>38</v>
      </c>
      <c r="AM85" s="242"/>
      <c r="AN85" s="114">
        <f>AN86*(AN88/360)*AN87</f>
        <v>5.3562074298041944</v>
      </c>
      <c r="AO85" s="85"/>
      <c r="AP85" s="85" t="s">
        <v>144</v>
      </c>
      <c r="AQ85" s="75" t="s">
        <v>145</v>
      </c>
      <c r="AR85" s="59"/>
      <c r="AS85" s="60"/>
      <c r="AT85" s="56"/>
      <c r="AU85" s="56"/>
      <c r="AV85" s="56"/>
      <c r="AW85" s="56"/>
      <c r="AX85" s="56"/>
      <c r="AY85" s="56"/>
      <c r="AZ85" s="56"/>
      <c r="BA85" s="56"/>
      <c r="BB85" s="56"/>
    </row>
    <row r="86" spans="4:54" ht="25.5" x14ac:dyDescent="0.2">
      <c r="D86" s="58"/>
      <c r="E86" s="33"/>
      <c r="F86" s="34" t="s">
        <v>136</v>
      </c>
      <c r="G86" s="34"/>
      <c r="H86" s="59"/>
      <c r="I86" s="59"/>
      <c r="J86" s="59"/>
      <c r="K86" s="60"/>
      <c r="L86" s="60"/>
      <c r="N86" s="58"/>
      <c r="O86" s="33"/>
      <c r="P86" s="197" t="s">
        <v>134</v>
      </c>
      <c r="Q86" s="197"/>
      <c r="R86" s="59"/>
      <c r="S86" s="59"/>
      <c r="T86" s="59"/>
      <c r="U86" s="60"/>
      <c r="V86" s="32"/>
      <c r="W86" s="52"/>
      <c r="X86" s="32"/>
      <c r="Y86" s="58"/>
      <c r="Z86" s="141"/>
      <c r="AA86" s="142" t="s">
        <v>136</v>
      </c>
      <c r="AB86" s="142"/>
      <c r="AC86" s="59"/>
      <c r="AD86" s="59"/>
      <c r="AE86" s="59"/>
      <c r="AF86" s="60"/>
      <c r="AG86" s="59"/>
      <c r="AH86" s="60"/>
      <c r="AI86" s="56"/>
      <c r="AJ86" s="58"/>
      <c r="AK86" s="141"/>
      <c r="AL86" s="197" t="s">
        <v>136</v>
      </c>
      <c r="AM86" s="197"/>
      <c r="AN86" s="100">
        <f>AQ126</f>
        <v>906.72184460148128</v>
      </c>
      <c r="AO86" s="59"/>
      <c r="AP86" s="1">
        <f>AD31</f>
        <v>42475</v>
      </c>
      <c r="AQ86" s="53">
        <f>AQ80</f>
        <v>42490</v>
      </c>
      <c r="AR86" s="59"/>
      <c r="AS86" s="60"/>
      <c r="AT86" s="56"/>
      <c r="AU86" s="56"/>
      <c r="AV86" s="56"/>
      <c r="AW86" s="56"/>
      <c r="AX86" s="56"/>
      <c r="AY86" s="56"/>
      <c r="AZ86" s="56"/>
      <c r="BA86" s="56"/>
      <c r="BB86" s="56"/>
    </row>
    <row r="87" spans="4:54" ht="13.5" thickBot="1" x14ac:dyDescent="0.25">
      <c r="D87" s="58"/>
      <c r="E87" s="33"/>
      <c r="F87" s="34" t="s">
        <v>0</v>
      </c>
      <c r="G87" s="34"/>
      <c r="H87" s="59"/>
      <c r="I87" s="59"/>
      <c r="J87" s="59"/>
      <c r="K87" s="60"/>
      <c r="L87" s="60"/>
      <c r="N87" s="58"/>
      <c r="O87" s="38"/>
      <c r="P87" s="211" t="s">
        <v>134</v>
      </c>
      <c r="Q87" s="211"/>
      <c r="R87" s="77"/>
      <c r="S87" s="77"/>
      <c r="T87" s="77"/>
      <c r="U87" s="80"/>
      <c r="V87" s="32"/>
      <c r="W87" s="52"/>
      <c r="X87" s="32"/>
      <c r="Y87" s="58"/>
      <c r="Z87" s="141"/>
      <c r="AA87" s="142" t="s">
        <v>0</v>
      </c>
      <c r="AB87" s="142"/>
      <c r="AC87" s="59"/>
      <c r="AD87" s="59"/>
      <c r="AE87" s="59"/>
      <c r="AF87" s="60"/>
      <c r="AG87" s="59"/>
      <c r="AH87" s="60"/>
      <c r="AI87" s="56"/>
      <c r="AJ87" s="58"/>
      <c r="AK87" s="141"/>
      <c r="AL87" s="197" t="s">
        <v>84</v>
      </c>
      <c r="AM87" s="197"/>
      <c r="AN87" s="59">
        <f>DAYS360(T72,U72)</f>
        <v>14</v>
      </c>
      <c r="AO87" s="59"/>
      <c r="AP87" s="59"/>
      <c r="AQ87" s="60"/>
      <c r="AR87" s="59"/>
      <c r="AS87" s="60"/>
      <c r="AT87" s="56"/>
      <c r="AU87" s="56"/>
      <c r="AV87" s="56"/>
      <c r="AW87" s="56"/>
      <c r="AX87" s="56"/>
      <c r="AY87" s="56"/>
      <c r="AZ87" s="56"/>
      <c r="BA87" s="56"/>
      <c r="BB87" s="56"/>
    </row>
    <row r="88" spans="4:54" ht="12.75" customHeight="1" thickBot="1" x14ac:dyDescent="0.25">
      <c r="D88" s="58"/>
      <c r="E88" s="33"/>
      <c r="F88" s="197" t="s">
        <v>134</v>
      </c>
      <c r="G88" s="197"/>
      <c r="H88" s="59"/>
      <c r="I88" s="59"/>
      <c r="J88" s="59"/>
      <c r="K88" s="60"/>
      <c r="L88" s="60"/>
      <c r="N88" s="58"/>
      <c r="O88" s="241" t="s">
        <v>111</v>
      </c>
      <c r="P88" s="242"/>
      <c r="Q88" s="242"/>
      <c r="R88" s="242"/>
      <c r="S88" s="242"/>
      <c r="T88" s="242"/>
      <c r="U88" s="243"/>
      <c r="V88" s="32"/>
      <c r="W88" s="52"/>
      <c r="X88" s="32"/>
      <c r="Y88" s="58"/>
      <c r="Z88" s="141"/>
      <c r="AA88" s="197" t="s">
        <v>134</v>
      </c>
      <c r="AB88" s="197"/>
      <c r="AC88" s="59"/>
      <c r="AD88" s="59"/>
      <c r="AE88" s="59"/>
      <c r="AF88" s="60"/>
      <c r="AG88" s="59"/>
      <c r="AH88" s="60"/>
      <c r="AI88" s="56"/>
      <c r="AJ88" s="58"/>
      <c r="AK88" s="141"/>
      <c r="AL88" s="197" t="s">
        <v>134</v>
      </c>
      <c r="AM88" s="197"/>
      <c r="AN88" s="86">
        <v>0.15190000000000001</v>
      </c>
      <c r="AO88" s="59"/>
      <c r="AP88" s="59"/>
      <c r="AQ88" s="60"/>
      <c r="AR88" s="59"/>
      <c r="AS88" s="60"/>
      <c r="AT88" s="56"/>
      <c r="AU88" s="56"/>
      <c r="AV88" s="56"/>
      <c r="AW88" s="56"/>
      <c r="AX88" s="56"/>
      <c r="AY88" s="56"/>
      <c r="AZ88" s="56"/>
      <c r="BA88" s="56"/>
      <c r="BB88" s="56"/>
    </row>
    <row r="89" spans="4:54" ht="13.5" customHeight="1" thickBot="1" x14ac:dyDescent="0.25">
      <c r="D89" s="58"/>
      <c r="E89" s="38"/>
      <c r="F89" s="211" t="s">
        <v>134</v>
      </c>
      <c r="G89" s="211"/>
      <c r="H89" s="77"/>
      <c r="I89" s="77"/>
      <c r="J89" s="77"/>
      <c r="K89" s="80"/>
      <c r="L89" s="60"/>
      <c r="N89" s="58"/>
      <c r="O89" s="115"/>
      <c r="P89" s="116"/>
      <c r="Q89" s="116"/>
      <c r="R89" s="116"/>
      <c r="S89" s="85"/>
      <c r="T89" s="85"/>
      <c r="U89" s="75"/>
      <c r="V89" s="32"/>
      <c r="W89" s="52"/>
      <c r="X89" s="32"/>
      <c r="Y89" s="58"/>
      <c r="Z89" s="144"/>
      <c r="AA89" s="211" t="s">
        <v>134</v>
      </c>
      <c r="AB89" s="211"/>
      <c r="AC89" s="77"/>
      <c r="AD89" s="77"/>
      <c r="AE89" s="77"/>
      <c r="AF89" s="80"/>
      <c r="AG89" s="59"/>
      <c r="AH89" s="60"/>
      <c r="AI89" s="56"/>
      <c r="AJ89" s="58"/>
      <c r="AK89" s="144"/>
      <c r="AL89" s="211" t="s">
        <v>39</v>
      </c>
      <c r="AM89" s="211"/>
      <c r="AN89" s="211"/>
      <c r="AO89" s="211"/>
      <c r="AP89" s="211"/>
      <c r="AQ89" s="221"/>
      <c r="AR89" s="59"/>
      <c r="AS89" s="60"/>
      <c r="AT89" s="56"/>
      <c r="AU89" s="56"/>
      <c r="AV89" s="56"/>
      <c r="AW89" s="56"/>
      <c r="AX89" s="56"/>
      <c r="AY89" s="56"/>
      <c r="AZ89" s="56"/>
      <c r="BA89" s="56"/>
      <c r="BB89" s="56"/>
    </row>
    <row r="90" spans="4:54" ht="15.75" customHeight="1" thickBot="1" x14ac:dyDescent="0.25">
      <c r="D90" s="58"/>
      <c r="E90" s="241" t="s">
        <v>111</v>
      </c>
      <c r="F90" s="242"/>
      <c r="G90" s="242"/>
      <c r="H90" s="242"/>
      <c r="I90" s="242"/>
      <c r="J90" s="242"/>
      <c r="K90" s="243"/>
      <c r="L90" s="60"/>
      <c r="N90" s="58"/>
      <c r="O90" s="117" t="s">
        <v>112</v>
      </c>
      <c r="P90" s="218" t="s">
        <v>113</v>
      </c>
      <c r="Q90" s="219"/>
      <c r="R90" s="40" t="s">
        <v>114</v>
      </c>
      <c r="S90" s="59"/>
      <c r="T90" s="59"/>
      <c r="U90" s="60"/>
      <c r="V90" s="32"/>
      <c r="W90" s="52"/>
      <c r="X90" s="32"/>
      <c r="Y90" s="58"/>
      <c r="Z90" s="241" t="s">
        <v>111</v>
      </c>
      <c r="AA90" s="242"/>
      <c r="AB90" s="242"/>
      <c r="AC90" s="242"/>
      <c r="AD90" s="242"/>
      <c r="AE90" s="242"/>
      <c r="AF90" s="243"/>
      <c r="AG90" s="59"/>
      <c r="AH90" s="60"/>
      <c r="AI90" s="56"/>
      <c r="AJ90" s="58"/>
      <c r="AK90" s="241" t="s">
        <v>111</v>
      </c>
      <c r="AL90" s="242"/>
      <c r="AM90" s="242"/>
      <c r="AN90" s="242"/>
      <c r="AO90" s="242"/>
      <c r="AP90" s="242"/>
      <c r="AQ90" s="243"/>
      <c r="AR90" s="59"/>
      <c r="AS90" s="60"/>
      <c r="AT90" s="56"/>
      <c r="AU90" s="56"/>
      <c r="AV90" s="56"/>
      <c r="AW90" s="56"/>
      <c r="AX90" s="56"/>
      <c r="AY90" s="56"/>
      <c r="AZ90" s="56"/>
      <c r="BA90" s="56"/>
      <c r="BB90" s="56"/>
    </row>
    <row r="91" spans="4:54" ht="13.5" thickBot="1" x14ac:dyDescent="0.25">
      <c r="D91" s="58"/>
      <c r="E91" s="115"/>
      <c r="F91" s="116"/>
      <c r="G91" s="116"/>
      <c r="H91" s="116"/>
      <c r="I91" s="85"/>
      <c r="J91" s="85"/>
      <c r="K91" s="75"/>
      <c r="L91" s="60"/>
      <c r="N91" s="58"/>
      <c r="O91" s="117"/>
      <c r="P91" s="220" t="s">
        <v>115</v>
      </c>
      <c r="Q91" s="221"/>
      <c r="R91" s="40" t="s">
        <v>114</v>
      </c>
      <c r="S91" s="59"/>
      <c r="T91" s="59"/>
      <c r="U91" s="60"/>
      <c r="V91" s="32"/>
      <c r="W91" s="52"/>
      <c r="X91" s="32"/>
      <c r="Y91" s="58"/>
      <c r="Z91" s="149"/>
      <c r="AA91" s="150"/>
      <c r="AB91" s="150"/>
      <c r="AC91" s="150"/>
      <c r="AD91" s="85"/>
      <c r="AE91" s="85"/>
      <c r="AF91" s="75"/>
      <c r="AG91" s="59"/>
      <c r="AH91" s="60"/>
      <c r="AI91" s="56"/>
      <c r="AJ91" s="58"/>
      <c r="AK91" s="149"/>
      <c r="AL91" s="150"/>
      <c r="AM91" s="150"/>
      <c r="AN91" s="150"/>
      <c r="AO91" s="85"/>
      <c r="AP91" s="85"/>
      <c r="AQ91" s="75"/>
      <c r="AR91" s="59"/>
      <c r="AS91" s="60"/>
      <c r="AT91" s="56"/>
      <c r="AU91" s="56"/>
      <c r="AV91" s="56"/>
      <c r="AW91" s="56"/>
      <c r="AX91" s="56"/>
      <c r="AY91" s="56"/>
      <c r="AZ91" s="56"/>
      <c r="BA91" s="56"/>
      <c r="BB91" s="56"/>
    </row>
    <row r="92" spans="4:54" ht="13.5" thickBot="1" x14ac:dyDescent="0.25">
      <c r="D92" s="58"/>
      <c r="E92" s="117" t="s">
        <v>112</v>
      </c>
      <c r="F92" s="218" t="s">
        <v>113</v>
      </c>
      <c r="G92" s="219"/>
      <c r="H92" s="40" t="s">
        <v>114</v>
      </c>
      <c r="I92" s="59"/>
      <c r="J92" s="59"/>
      <c r="K92" s="60"/>
      <c r="L92" s="60"/>
      <c r="N92" s="58"/>
      <c r="O92" s="222"/>
      <c r="P92" s="223"/>
      <c r="Q92" s="223"/>
      <c r="R92" s="224"/>
      <c r="S92" s="59"/>
      <c r="T92" s="59"/>
      <c r="U92" s="60"/>
      <c r="V92" s="32"/>
      <c r="W92" s="52"/>
      <c r="X92" s="32"/>
      <c r="Y92" s="58"/>
      <c r="Z92" s="148" t="s">
        <v>112</v>
      </c>
      <c r="AA92" s="218" t="s">
        <v>113</v>
      </c>
      <c r="AB92" s="219"/>
      <c r="AC92" s="146" t="s">
        <v>114</v>
      </c>
      <c r="AD92" s="59"/>
      <c r="AE92" s="59"/>
      <c r="AF92" s="60"/>
      <c r="AG92" s="59"/>
      <c r="AH92" s="60"/>
      <c r="AI92" s="56"/>
      <c r="AJ92" s="58"/>
      <c r="AK92" s="148" t="s">
        <v>112</v>
      </c>
      <c r="AL92" s="218" t="s">
        <v>113</v>
      </c>
      <c r="AM92" s="219"/>
      <c r="AN92" s="146" t="s">
        <v>114</v>
      </c>
      <c r="AO92" s="59"/>
      <c r="AP92" s="59"/>
      <c r="AQ92" s="60"/>
      <c r="AR92" s="59"/>
      <c r="AS92" s="60"/>
      <c r="AT92" s="56"/>
      <c r="AU92" s="56"/>
      <c r="AV92" s="56"/>
      <c r="AW92" s="56"/>
      <c r="AX92" s="56"/>
      <c r="AY92" s="56"/>
      <c r="AZ92" s="56"/>
      <c r="BA92" s="56"/>
      <c r="BB92" s="56"/>
    </row>
    <row r="93" spans="4:54" ht="13.5" thickBot="1" x14ac:dyDescent="0.25">
      <c r="D93" s="58"/>
      <c r="E93" s="117"/>
      <c r="F93" s="220" t="s">
        <v>115</v>
      </c>
      <c r="G93" s="221"/>
      <c r="H93" s="40" t="s">
        <v>114</v>
      </c>
      <c r="I93" s="59"/>
      <c r="J93" s="59"/>
      <c r="K93" s="60"/>
      <c r="L93" s="60"/>
      <c r="N93" s="58"/>
      <c r="O93" s="263" t="s">
        <v>116</v>
      </c>
      <c r="P93" s="264"/>
      <c r="Q93" s="264"/>
      <c r="R93" s="265"/>
      <c r="S93" s="59"/>
      <c r="T93" s="59"/>
      <c r="U93" s="60"/>
      <c r="V93" s="32"/>
      <c r="W93" s="52"/>
      <c r="X93" s="32"/>
      <c r="Y93" s="58"/>
      <c r="Z93" s="148"/>
      <c r="AA93" s="220" t="s">
        <v>115</v>
      </c>
      <c r="AB93" s="221"/>
      <c r="AC93" s="146" t="s">
        <v>114</v>
      </c>
      <c r="AD93" s="59"/>
      <c r="AE93" s="59"/>
      <c r="AF93" s="60"/>
      <c r="AG93" s="59"/>
      <c r="AH93" s="60"/>
      <c r="AI93" s="56"/>
      <c r="AJ93" s="58"/>
      <c r="AK93" s="148"/>
      <c r="AL93" s="220" t="s">
        <v>115</v>
      </c>
      <c r="AM93" s="221"/>
      <c r="AN93" s="146" t="s">
        <v>114</v>
      </c>
      <c r="AO93" s="59"/>
      <c r="AP93" s="59"/>
      <c r="AQ93" s="60"/>
      <c r="AR93" s="59"/>
      <c r="AS93" s="60"/>
      <c r="AT93" s="56"/>
      <c r="AU93" s="56"/>
      <c r="AV93" s="56"/>
      <c r="AW93" s="56"/>
      <c r="AX93" s="56"/>
      <c r="AY93" s="56"/>
      <c r="AZ93" s="56"/>
      <c r="BA93" s="56"/>
      <c r="BB93" s="56"/>
    </row>
    <row r="94" spans="4:54" ht="13.5" thickBot="1" x14ac:dyDescent="0.25">
      <c r="D94" s="58"/>
      <c r="E94" s="222"/>
      <c r="F94" s="223"/>
      <c r="G94" s="223"/>
      <c r="H94" s="224"/>
      <c r="I94" s="59"/>
      <c r="J94" s="59"/>
      <c r="K94" s="60"/>
      <c r="L94" s="60"/>
      <c r="N94" s="58"/>
      <c r="O94" s="38"/>
      <c r="P94" s="34"/>
      <c r="Q94" s="34"/>
      <c r="R94" s="59"/>
      <c r="S94" s="59"/>
      <c r="T94" s="59"/>
      <c r="U94" s="60"/>
      <c r="V94" s="32"/>
      <c r="W94" s="52"/>
      <c r="X94" s="32"/>
      <c r="Y94" s="58"/>
      <c r="Z94" s="222"/>
      <c r="AA94" s="223"/>
      <c r="AB94" s="223"/>
      <c r="AC94" s="224"/>
      <c r="AD94" s="59"/>
      <c r="AE94" s="59"/>
      <c r="AF94" s="60"/>
      <c r="AG94" s="59"/>
      <c r="AH94" s="60"/>
      <c r="AI94" s="56"/>
      <c r="AJ94" s="58"/>
      <c r="AK94" s="222"/>
      <c r="AL94" s="223"/>
      <c r="AM94" s="223"/>
      <c r="AN94" s="224"/>
      <c r="AO94" s="59"/>
      <c r="AP94" s="59"/>
      <c r="AQ94" s="60"/>
      <c r="AR94" s="59"/>
      <c r="AS94" s="60"/>
      <c r="AT94" s="56"/>
      <c r="AU94" s="56"/>
      <c r="AV94" s="56"/>
      <c r="AW94" s="56"/>
      <c r="AX94" s="56"/>
      <c r="AY94" s="56"/>
      <c r="AZ94" s="56"/>
      <c r="BA94" s="56"/>
      <c r="BB94" s="56"/>
    </row>
    <row r="95" spans="4:54" ht="39" customHeight="1" thickBot="1" x14ac:dyDescent="0.25">
      <c r="D95" s="58"/>
      <c r="E95" s="263" t="s">
        <v>116</v>
      </c>
      <c r="F95" s="264"/>
      <c r="G95" s="264"/>
      <c r="H95" s="265"/>
      <c r="I95" s="59"/>
      <c r="J95" s="59"/>
      <c r="K95" s="60"/>
      <c r="L95" s="60"/>
      <c r="N95" s="58"/>
      <c r="O95" s="38" t="s">
        <v>117</v>
      </c>
      <c r="P95" s="225" t="s">
        <v>118</v>
      </c>
      <c r="Q95" s="226"/>
      <c r="R95" s="118" t="s">
        <v>119</v>
      </c>
      <c r="S95" s="59"/>
      <c r="T95" s="59"/>
      <c r="U95" s="60"/>
      <c r="V95" s="32"/>
      <c r="W95" s="52"/>
      <c r="X95" s="32"/>
      <c r="Y95" s="58"/>
      <c r="Z95" s="263" t="s">
        <v>116</v>
      </c>
      <c r="AA95" s="264"/>
      <c r="AB95" s="264"/>
      <c r="AC95" s="265"/>
      <c r="AD95" s="59"/>
      <c r="AE95" s="59"/>
      <c r="AF95" s="60"/>
      <c r="AG95" s="59"/>
      <c r="AH95" s="60"/>
      <c r="AI95" s="56"/>
      <c r="AJ95" s="58"/>
      <c r="AK95" s="149" t="s">
        <v>116</v>
      </c>
      <c r="AL95" s="150"/>
      <c r="AM95" s="150"/>
      <c r="AN95" s="62"/>
      <c r="AO95" s="59"/>
      <c r="AP95" s="59"/>
      <c r="AQ95" s="60"/>
      <c r="AR95" s="59"/>
      <c r="AS95" s="60"/>
      <c r="AT95" s="56"/>
      <c r="AU95" s="56"/>
      <c r="AV95" s="56"/>
      <c r="AW95" s="56"/>
      <c r="AX95" s="56"/>
      <c r="AY95" s="56"/>
      <c r="AZ95" s="56"/>
      <c r="BA95" s="56"/>
      <c r="BB95" s="56"/>
    </row>
    <row r="96" spans="4:54" ht="13.5" thickBot="1" x14ac:dyDescent="0.25">
      <c r="D96" s="58"/>
      <c r="E96" s="38"/>
      <c r="F96" s="34"/>
      <c r="G96" s="34"/>
      <c r="H96" s="59"/>
      <c r="I96" s="59"/>
      <c r="J96" s="59"/>
      <c r="K96" s="60"/>
      <c r="L96" s="60"/>
      <c r="N96" s="58"/>
      <c r="O96" s="33"/>
      <c r="P96" s="227" t="s">
        <v>120</v>
      </c>
      <c r="Q96" s="228"/>
      <c r="R96" s="40"/>
      <c r="S96" s="59"/>
      <c r="T96" s="59"/>
      <c r="U96" s="60"/>
      <c r="V96" s="32"/>
      <c r="W96" s="52"/>
      <c r="X96" s="32"/>
      <c r="Y96" s="58"/>
      <c r="Z96" s="144"/>
      <c r="AA96" s="142"/>
      <c r="AB96" s="142"/>
      <c r="AC96" s="59"/>
      <c r="AD96" s="59"/>
      <c r="AE96" s="59"/>
      <c r="AF96" s="60"/>
      <c r="AG96" s="59"/>
      <c r="AH96" s="60"/>
      <c r="AI96" s="56"/>
      <c r="AJ96" s="58"/>
      <c r="AK96" s="144"/>
      <c r="AL96" s="142"/>
      <c r="AM96" s="142"/>
      <c r="AN96" s="59"/>
      <c r="AO96" s="59"/>
      <c r="AP96" s="59"/>
      <c r="AQ96" s="60"/>
      <c r="AR96" s="59"/>
      <c r="AS96" s="60"/>
      <c r="AT96" s="56"/>
      <c r="AU96" s="56"/>
      <c r="AV96" s="56"/>
      <c r="AW96" s="56"/>
      <c r="AX96" s="56"/>
      <c r="AY96" s="56"/>
      <c r="AZ96" s="56"/>
      <c r="BA96" s="56"/>
      <c r="BB96" s="56"/>
    </row>
    <row r="97" spans="4:54" ht="13.5" thickBot="1" x14ac:dyDescent="0.25">
      <c r="D97" s="58"/>
      <c r="E97" s="38" t="s">
        <v>117</v>
      </c>
      <c r="F97" s="225" t="s">
        <v>118</v>
      </c>
      <c r="G97" s="226"/>
      <c r="H97" s="118" t="s">
        <v>119</v>
      </c>
      <c r="I97" s="59"/>
      <c r="J97" s="59"/>
      <c r="K97" s="60"/>
      <c r="L97" s="60"/>
      <c r="N97" s="58"/>
      <c r="O97" s="33"/>
      <c r="P97" s="204" t="s">
        <v>121</v>
      </c>
      <c r="Q97" s="205"/>
      <c r="R97" s="40"/>
      <c r="S97" s="59"/>
      <c r="T97" s="59"/>
      <c r="U97" s="60"/>
      <c r="V97" s="32"/>
      <c r="W97" s="52"/>
      <c r="X97" s="32"/>
      <c r="Y97" s="20"/>
      <c r="Z97" s="144" t="s">
        <v>117</v>
      </c>
      <c r="AA97" s="225" t="s">
        <v>118</v>
      </c>
      <c r="AB97" s="226"/>
      <c r="AC97" s="151" t="s">
        <v>119</v>
      </c>
      <c r="AD97" s="59"/>
      <c r="AE97" s="59"/>
      <c r="AF97" s="60"/>
      <c r="AG97" s="59"/>
      <c r="AH97" s="60"/>
      <c r="AI97" s="56"/>
      <c r="AJ97" s="20"/>
      <c r="AK97" s="144" t="s">
        <v>117</v>
      </c>
      <c r="AL97" s="225" t="s">
        <v>118</v>
      </c>
      <c r="AM97" s="226"/>
      <c r="AN97" s="151" t="s">
        <v>119</v>
      </c>
      <c r="AO97" s="59"/>
      <c r="AP97" s="59"/>
      <c r="AQ97" s="60"/>
      <c r="AR97" s="59"/>
      <c r="AS97" s="60"/>
      <c r="AT97" s="56"/>
      <c r="AU97" s="56"/>
      <c r="AV97" s="56"/>
      <c r="AW97" s="56"/>
      <c r="AX97" s="56"/>
      <c r="AY97" s="56"/>
      <c r="AZ97" s="56"/>
      <c r="BA97" s="56"/>
      <c r="BB97" s="56"/>
    </row>
    <row r="98" spans="4:54" ht="29.25" customHeight="1" thickBot="1" x14ac:dyDescent="0.25">
      <c r="D98" s="58"/>
      <c r="E98" s="33"/>
      <c r="F98" s="227" t="s">
        <v>120</v>
      </c>
      <c r="G98" s="228"/>
      <c r="H98" s="40"/>
      <c r="I98" s="59"/>
      <c r="J98" s="59"/>
      <c r="K98" s="60"/>
      <c r="L98" s="60"/>
      <c r="N98" s="58"/>
      <c r="O98" s="33"/>
      <c r="P98" s="204" t="s">
        <v>122</v>
      </c>
      <c r="Q98" s="205"/>
      <c r="R98" s="40"/>
      <c r="S98" s="59"/>
      <c r="T98" s="59"/>
      <c r="U98" s="60"/>
      <c r="V98" s="32"/>
      <c r="W98" s="52"/>
      <c r="X98" s="32"/>
      <c r="Y98" s="20"/>
      <c r="Z98" s="141"/>
      <c r="AA98" s="227" t="s">
        <v>120</v>
      </c>
      <c r="AB98" s="228"/>
      <c r="AC98" s="146"/>
      <c r="AD98" s="59"/>
      <c r="AE98" s="59"/>
      <c r="AF98" s="60"/>
      <c r="AG98" s="59"/>
      <c r="AH98" s="60"/>
      <c r="AI98" s="56"/>
      <c r="AJ98" s="20"/>
      <c r="AK98" s="141"/>
      <c r="AL98" s="227" t="s">
        <v>120</v>
      </c>
      <c r="AM98" s="228"/>
      <c r="AN98" s="146"/>
      <c r="AO98" s="59"/>
      <c r="AP98" s="59"/>
      <c r="AQ98" s="60"/>
      <c r="AR98" s="59"/>
      <c r="AS98" s="60"/>
      <c r="AT98" s="56"/>
      <c r="AU98" s="56"/>
      <c r="AV98" s="56"/>
      <c r="AW98" s="56"/>
      <c r="AX98" s="56"/>
      <c r="AY98" s="56"/>
      <c r="AZ98" s="56"/>
      <c r="BA98" s="56"/>
      <c r="BB98" s="56"/>
    </row>
    <row r="99" spans="4:54" ht="13.5" thickBot="1" x14ac:dyDescent="0.25">
      <c r="D99" s="58"/>
      <c r="E99" s="33"/>
      <c r="F99" s="204" t="s">
        <v>121</v>
      </c>
      <c r="G99" s="205"/>
      <c r="H99" s="40"/>
      <c r="I99" s="59"/>
      <c r="J99" s="59"/>
      <c r="K99" s="60"/>
      <c r="L99" s="60"/>
      <c r="N99" s="58"/>
      <c r="O99" s="33"/>
      <c r="P99" s="204" t="s">
        <v>123</v>
      </c>
      <c r="Q99" s="205"/>
      <c r="R99" s="40"/>
      <c r="S99" s="59"/>
      <c r="T99" s="59"/>
      <c r="U99" s="60"/>
      <c r="V99" s="32"/>
      <c r="W99" s="52"/>
      <c r="X99" s="32"/>
      <c r="Y99" s="20"/>
      <c r="Z99" s="141"/>
      <c r="AA99" s="204" t="s">
        <v>121</v>
      </c>
      <c r="AB99" s="205"/>
      <c r="AC99" s="146"/>
      <c r="AD99" s="59"/>
      <c r="AE99" s="59"/>
      <c r="AF99" s="60"/>
      <c r="AG99" s="59"/>
      <c r="AH99" s="60"/>
      <c r="AI99" s="56"/>
      <c r="AJ99" s="20"/>
      <c r="AK99" s="141"/>
      <c r="AL99" s="204" t="s">
        <v>121</v>
      </c>
      <c r="AM99" s="205"/>
      <c r="AN99" s="146"/>
      <c r="AO99" s="59"/>
      <c r="AP99" s="59"/>
      <c r="AQ99" s="60"/>
      <c r="AR99" s="59"/>
      <c r="AS99" s="60"/>
      <c r="AT99" s="56"/>
      <c r="AU99" s="56"/>
      <c r="AV99" s="56"/>
      <c r="AW99" s="56"/>
      <c r="AX99" s="56"/>
      <c r="AY99" s="56"/>
      <c r="AZ99" s="56"/>
      <c r="BA99" s="56"/>
      <c r="BB99" s="56"/>
    </row>
    <row r="100" spans="4:54" ht="13.5" thickBot="1" x14ac:dyDescent="0.25">
      <c r="D100" s="58"/>
      <c r="E100" s="33"/>
      <c r="F100" s="204" t="s">
        <v>122</v>
      </c>
      <c r="G100" s="205"/>
      <c r="H100" s="40"/>
      <c r="I100" s="59"/>
      <c r="J100" s="59"/>
      <c r="K100" s="60"/>
      <c r="L100" s="60"/>
      <c r="N100" s="58"/>
      <c r="O100" s="33"/>
      <c r="P100" s="204" t="s">
        <v>124</v>
      </c>
      <c r="Q100" s="205"/>
      <c r="R100" s="40"/>
      <c r="S100" s="59"/>
      <c r="T100" s="59"/>
      <c r="U100" s="60"/>
      <c r="V100" s="32"/>
      <c r="W100" s="52"/>
      <c r="X100" s="32"/>
      <c r="Y100" s="20"/>
      <c r="Z100" s="141"/>
      <c r="AA100" s="204" t="s">
        <v>122</v>
      </c>
      <c r="AB100" s="205"/>
      <c r="AC100" s="146"/>
      <c r="AD100" s="59"/>
      <c r="AE100" s="59"/>
      <c r="AF100" s="60"/>
      <c r="AG100" s="59"/>
      <c r="AH100" s="60"/>
      <c r="AI100" s="56"/>
      <c r="AJ100" s="20"/>
      <c r="AK100" s="141"/>
      <c r="AL100" s="204" t="s">
        <v>122</v>
      </c>
      <c r="AM100" s="205"/>
      <c r="AN100" s="146"/>
      <c r="AO100" s="59"/>
      <c r="AP100" s="59"/>
      <c r="AQ100" s="60"/>
      <c r="AR100" s="59"/>
      <c r="AS100" s="60"/>
      <c r="AT100" s="56"/>
      <c r="AU100" s="56"/>
      <c r="AV100" s="56"/>
      <c r="AW100" s="56"/>
      <c r="AX100" s="56"/>
      <c r="AY100" s="56"/>
      <c r="AZ100" s="56"/>
      <c r="BA100" s="56"/>
      <c r="BB100" s="56"/>
    </row>
    <row r="101" spans="4:54" ht="13.5" customHeight="1" thickBot="1" x14ac:dyDescent="0.25">
      <c r="D101" s="58"/>
      <c r="E101" s="33"/>
      <c r="F101" s="204" t="s">
        <v>123</v>
      </c>
      <c r="G101" s="205"/>
      <c r="H101" s="40"/>
      <c r="I101" s="59"/>
      <c r="J101" s="59"/>
      <c r="K101" s="60"/>
      <c r="L101" s="60"/>
      <c r="N101" s="58"/>
      <c r="O101" s="33"/>
      <c r="P101" s="204" t="s">
        <v>125</v>
      </c>
      <c r="Q101" s="205"/>
      <c r="R101" s="40"/>
      <c r="S101" s="59"/>
      <c r="T101" s="59"/>
      <c r="U101" s="60"/>
      <c r="V101" s="32"/>
      <c r="W101" s="52"/>
      <c r="X101" s="32"/>
      <c r="Y101" s="20"/>
      <c r="Z101" s="141"/>
      <c r="AA101" s="204" t="s">
        <v>123</v>
      </c>
      <c r="AB101" s="205"/>
      <c r="AC101" s="146"/>
      <c r="AD101" s="59"/>
      <c r="AE101" s="59"/>
      <c r="AF101" s="60"/>
      <c r="AG101" s="59"/>
      <c r="AH101" s="60"/>
      <c r="AI101" s="56"/>
      <c r="AJ101" s="20"/>
      <c r="AK101" s="141"/>
      <c r="AL101" s="204" t="s">
        <v>123</v>
      </c>
      <c r="AM101" s="205"/>
      <c r="AN101" s="146"/>
      <c r="AO101" s="59"/>
      <c r="AP101" s="59"/>
      <c r="AQ101" s="60"/>
      <c r="AR101" s="59"/>
      <c r="AS101" s="60"/>
      <c r="AT101" s="56"/>
      <c r="AU101" s="56"/>
      <c r="AV101" s="56"/>
      <c r="AW101" s="56"/>
      <c r="AX101" s="56"/>
      <c r="AY101" s="56"/>
      <c r="AZ101" s="56"/>
      <c r="BA101" s="56"/>
      <c r="BB101" s="56"/>
    </row>
    <row r="102" spans="4:54" ht="13.5" customHeight="1" thickBot="1" x14ac:dyDescent="0.25">
      <c r="D102" s="58"/>
      <c r="E102" s="33"/>
      <c r="F102" s="204" t="s">
        <v>124</v>
      </c>
      <c r="G102" s="205"/>
      <c r="H102" s="40"/>
      <c r="I102" s="59"/>
      <c r="J102" s="59"/>
      <c r="K102" s="60"/>
      <c r="L102" s="60"/>
      <c r="N102" s="58"/>
      <c r="O102" s="38"/>
      <c r="P102" s="206" t="s">
        <v>126</v>
      </c>
      <c r="Q102" s="207"/>
      <c r="R102" s="40"/>
      <c r="S102" s="59"/>
      <c r="T102" s="59"/>
      <c r="U102" s="60"/>
      <c r="V102" s="32"/>
      <c r="W102" s="52"/>
      <c r="X102" s="32"/>
      <c r="Y102" s="20"/>
      <c r="Z102" s="141"/>
      <c r="AA102" s="204" t="s">
        <v>124</v>
      </c>
      <c r="AB102" s="205"/>
      <c r="AC102" s="146"/>
      <c r="AD102" s="59"/>
      <c r="AE102" s="59"/>
      <c r="AF102" s="60"/>
      <c r="AG102" s="59"/>
      <c r="AH102" s="60"/>
      <c r="AI102" s="56"/>
      <c r="AJ102" s="20"/>
      <c r="AK102" s="141"/>
      <c r="AL102" s="204" t="s">
        <v>124</v>
      </c>
      <c r="AM102" s="205"/>
      <c r="AN102" s="146"/>
      <c r="AO102" s="59"/>
      <c r="AP102" s="59"/>
      <c r="AQ102" s="60"/>
      <c r="AR102" s="59"/>
      <c r="AS102" s="60"/>
      <c r="AT102" s="56"/>
      <c r="AU102" s="56"/>
      <c r="AV102" s="56"/>
      <c r="AW102" s="56"/>
      <c r="AX102" s="56"/>
      <c r="AY102" s="56"/>
      <c r="AZ102" s="56"/>
      <c r="BA102" s="56"/>
      <c r="BB102" s="56"/>
    </row>
    <row r="103" spans="4:54" ht="13.5" customHeight="1" thickBot="1" x14ac:dyDescent="0.25">
      <c r="D103" s="58"/>
      <c r="E103" s="33"/>
      <c r="F103" s="204" t="s">
        <v>125</v>
      </c>
      <c r="G103" s="205"/>
      <c r="H103" s="40"/>
      <c r="I103" s="59"/>
      <c r="J103" s="59"/>
      <c r="K103" s="60"/>
      <c r="L103" s="60"/>
      <c r="N103" s="58"/>
      <c r="O103" s="38"/>
      <c r="P103" s="39"/>
      <c r="Q103" s="39"/>
      <c r="R103" s="77"/>
      <c r="S103" s="77"/>
      <c r="T103" s="77"/>
      <c r="U103" s="80"/>
      <c r="V103" s="32"/>
      <c r="W103" s="52"/>
      <c r="X103" s="32"/>
      <c r="Y103" s="20"/>
      <c r="Z103" s="141"/>
      <c r="AA103" s="204" t="s">
        <v>125</v>
      </c>
      <c r="AB103" s="205"/>
      <c r="AC103" s="146"/>
      <c r="AD103" s="59"/>
      <c r="AE103" s="59"/>
      <c r="AF103" s="60"/>
      <c r="AG103" s="59"/>
      <c r="AH103" s="60"/>
      <c r="AI103" s="56"/>
      <c r="AJ103" s="20"/>
      <c r="AK103" s="141"/>
      <c r="AL103" s="204" t="s">
        <v>125</v>
      </c>
      <c r="AM103" s="205"/>
      <c r="AN103" s="146"/>
      <c r="AO103" s="59"/>
      <c r="AP103" s="59"/>
      <c r="AQ103" s="60"/>
      <c r="AR103" s="59"/>
      <c r="AS103" s="60"/>
      <c r="AT103" s="56"/>
      <c r="AU103" s="56"/>
      <c r="AV103" s="56"/>
      <c r="AW103" s="56"/>
      <c r="AX103" s="56"/>
      <c r="AY103" s="56"/>
      <c r="AZ103" s="56"/>
      <c r="BA103" s="56"/>
      <c r="BB103" s="56"/>
    </row>
    <row r="104" spans="4:54" ht="13.5" customHeight="1" thickBot="1" x14ac:dyDescent="0.25">
      <c r="D104" s="58"/>
      <c r="E104" s="38"/>
      <c r="F104" s="206" t="s">
        <v>126</v>
      </c>
      <c r="G104" s="207"/>
      <c r="H104" s="40"/>
      <c r="I104" s="59"/>
      <c r="J104" s="59"/>
      <c r="K104" s="60"/>
      <c r="L104" s="60"/>
      <c r="N104" s="58"/>
      <c r="O104" s="208" t="s">
        <v>161</v>
      </c>
      <c r="P104" s="209"/>
      <c r="Q104" s="209"/>
      <c r="R104" s="209"/>
      <c r="S104" s="31" t="s">
        <v>128</v>
      </c>
      <c r="T104" s="87"/>
      <c r="U104" s="62"/>
      <c r="V104" s="32"/>
      <c r="W104" s="52"/>
      <c r="X104" s="32"/>
      <c r="Y104" s="20"/>
      <c r="Z104" s="144"/>
      <c r="AA104" s="206" t="s">
        <v>126</v>
      </c>
      <c r="AB104" s="207"/>
      <c r="AC104" s="146"/>
      <c r="AD104" s="59"/>
      <c r="AE104" s="59"/>
      <c r="AF104" s="60"/>
      <c r="AG104" s="59"/>
      <c r="AH104" s="60"/>
      <c r="AI104" s="56"/>
      <c r="AJ104" s="20"/>
      <c r="AK104" s="144"/>
      <c r="AL104" s="206" t="s">
        <v>126</v>
      </c>
      <c r="AM104" s="207"/>
      <c r="AN104" s="146"/>
      <c r="AO104" s="59"/>
      <c r="AP104" s="59"/>
      <c r="AQ104" s="60"/>
      <c r="AR104" s="59"/>
      <c r="AS104" s="60"/>
      <c r="AT104" s="56"/>
      <c r="AU104" s="56"/>
      <c r="AV104" s="56"/>
      <c r="AW104" s="56"/>
      <c r="AX104" s="56"/>
      <c r="AY104" s="56"/>
      <c r="AZ104" s="56"/>
      <c r="BA104" s="56"/>
      <c r="BB104" s="56"/>
    </row>
    <row r="105" spans="4:54" ht="13.5" thickBot="1" x14ac:dyDescent="0.25">
      <c r="D105" s="58"/>
      <c r="E105" s="38"/>
      <c r="F105" s="39"/>
      <c r="G105" s="39"/>
      <c r="H105" s="77"/>
      <c r="I105" s="77"/>
      <c r="J105" s="77"/>
      <c r="K105" s="80"/>
      <c r="L105" s="60"/>
      <c r="N105" s="58"/>
      <c r="O105" s="33"/>
      <c r="P105" s="197" t="s">
        <v>129</v>
      </c>
      <c r="Q105" s="197"/>
      <c r="R105" s="59"/>
      <c r="S105" s="119">
        <v>0</v>
      </c>
      <c r="T105" s="59"/>
      <c r="U105" s="60"/>
      <c r="V105" s="32"/>
      <c r="W105" s="52"/>
      <c r="X105" s="32"/>
      <c r="Y105" s="58"/>
      <c r="Z105" s="144"/>
      <c r="AA105" s="145"/>
      <c r="AB105" s="145"/>
      <c r="AC105" s="146"/>
      <c r="AD105" s="77"/>
      <c r="AE105" s="77"/>
      <c r="AF105" s="80"/>
      <c r="AG105" s="59"/>
      <c r="AH105" s="60"/>
      <c r="AI105" s="56"/>
      <c r="AJ105" s="58"/>
      <c r="AK105" s="144"/>
      <c r="AL105" s="145"/>
      <c r="AM105" s="145"/>
      <c r="AN105" s="146"/>
      <c r="AO105" s="77"/>
      <c r="AP105" s="77"/>
      <c r="AQ105" s="80"/>
      <c r="AR105" s="59"/>
      <c r="AS105" s="60"/>
      <c r="AT105" s="56"/>
      <c r="AU105" s="56"/>
      <c r="AV105" s="56"/>
      <c r="AW105" s="56"/>
      <c r="AX105" s="56"/>
      <c r="AY105" s="56"/>
      <c r="AZ105" s="56"/>
      <c r="BA105" s="56"/>
      <c r="BB105" s="56"/>
    </row>
    <row r="106" spans="4:54" ht="13.5" customHeight="1" thickBot="1" x14ac:dyDescent="0.25">
      <c r="D106" s="58"/>
      <c r="E106" s="208" t="s">
        <v>161</v>
      </c>
      <c r="F106" s="209"/>
      <c r="G106" s="209"/>
      <c r="H106" s="209"/>
      <c r="I106" s="31" t="s">
        <v>128</v>
      </c>
      <c r="J106" s="87"/>
      <c r="K106" s="62"/>
      <c r="L106" s="60"/>
      <c r="N106" s="58"/>
      <c r="O106" s="33"/>
      <c r="P106" s="197" t="s">
        <v>130</v>
      </c>
      <c r="Q106" s="197"/>
      <c r="R106" s="59"/>
      <c r="S106" s="119">
        <v>0</v>
      </c>
      <c r="T106" s="59"/>
      <c r="U106" s="60"/>
      <c r="V106" s="32"/>
      <c r="W106" s="52"/>
      <c r="X106" s="32"/>
      <c r="Y106" s="58"/>
      <c r="Z106" s="208" t="s">
        <v>161</v>
      </c>
      <c r="AA106" s="209"/>
      <c r="AB106" s="209"/>
      <c r="AC106" s="209"/>
      <c r="AD106" s="156" t="s">
        <v>128</v>
      </c>
      <c r="AE106" s="87"/>
      <c r="AF106" s="62"/>
      <c r="AG106" s="59"/>
      <c r="AH106" s="60"/>
      <c r="AI106" s="56"/>
      <c r="AJ106" s="58"/>
      <c r="AK106" s="208" t="s">
        <v>161</v>
      </c>
      <c r="AL106" s="209"/>
      <c r="AM106" s="209"/>
      <c r="AN106" s="209"/>
      <c r="AO106" s="156" t="s">
        <v>128</v>
      </c>
      <c r="AP106" s="87"/>
      <c r="AQ106" s="62"/>
      <c r="AR106" s="59"/>
      <c r="AS106" s="60"/>
      <c r="AT106" s="56"/>
      <c r="AU106" s="56"/>
      <c r="AV106" s="56"/>
      <c r="AW106" s="56"/>
      <c r="AX106" s="56"/>
      <c r="AY106" s="56"/>
      <c r="AZ106" s="56"/>
      <c r="BA106" s="56"/>
      <c r="BB106" s="56"/>
    </row>
    <row r="107" spans="4:54" ht="24.75" customHeight="1" x14ac:dyDescent="0.2">
      <c r="D107" s="58"/>
      <c r="E107" s="33"/>
      <c r="F107" s="197" t="s">
        <v>129</v>
      </c>
      <c r="G107" s="197"/>
      <c r="H107" s="59"/>
      <c r="I107" s="119">
        <v>0</v>
      </c>
      <c r="J107" s="59"/>
      <c r="K107" s="60"/>
      <c r="L107" s="60"/>
      <c r="N107" s="58"/>
      <c r="O107" s="33"/>
      <c r="P107" s="197" t="s">
        <v>131</v>
      </c>
      <c r="Q107" s="197"/>
      <c r="R107" s="59"/>
      <c r="S107" s="119">
        <v>0</v>
      </c>
      <c r="T107" s="59"/>
      <c r="U107" s="60"/>
      <c r="V107" s="32"/>
      <c r="W107" s="52"/>
      <c r="X107" s="32"/>
      <c r="Y107" s="58"/>
      <c r="Z107" s="141"/>
      <c r="AA107" s="197" t="s">
        <v>129</v>
      </c>
      <c r="AB107" s="197"/>
      <c r="AC107" s="59"/>
      <c r="AD107" s="119">
        <v>0</v>
      </c>
      <c r="AE107" s="59"/>
      <c r="AF107" s="60"/>
      <c r="AG107" s="59"/>
      <c r="AH107" s="60"/>
      <c r="AI107" s="56"/>
      <c r="AJ107" s="58"/>
      <c r="AK107" s="6"/>
      <c r="AL107" s="210" t="s">
        <v>129</v>
      </c>
      <c r="AM107" s="210"/>
      <c r="AN107" s="85"/>
      <c r="AO107" s="191">
        <v>0</v>
      </c>
      <c r="AP107" s="85"/>
      <c r="AQ107" s="75"/>
      <c r="AR107" s="59"/>
      <c r="AS107" s="60"/>
      <c r="AT107" s="56"/>
      <c r="AU107" s="56"/>
      <c r="AV107" s="56"/>
      <c r="AW107" s="56"/>
      <c r="AX107" s="56"/>
      <c r="AY107" s="56"/>
      <c r="AZ107" s="56"/>
      <c r="BA107" s="56"/>
      <c r="BB107" s="56"/>
    </row>
    <row r="108" spans="4:54" ht="12.75" customHeight="1" thickBot="1" x14ac:dyDescent="0.25">
      <c r="D108" s="58"/>
      <c r="E108" s="33"/>
      <c r="F108" s="197" t="s">
        <v>130</v>
      </c>
      <c r="G108" s="197"/>
      <c r="H108" s="59"/>
      <c r="I108" s="119">
        <v>0</v>
      </c>
      <c r="J108" s="59"/>
      <c r="K108" s="60"/>
      <c r="L108" s="60"/>
      <c r="N108" s="58"/>
      <c r="O108" s="38"/>
      <c r="P108" s="211" t="s">
        <v>110</v>
      </c>
      <c r="Q108" s="211"/>
      <c r="R108" s="77"/>
      <c r="S108" s="120">
        <v>0</v>
      </c>
      <c r="T108" s="77"/>
      <c r="U108" s="80"/>
      <c r="V108" s="32"/>
      <c r="W108" s="52"/>
      <c r="X108" s="32"/>
      <c r="Y108" s="58"/>
      <c r="Z108" s="141"/>
      <c r="AA108" s="197" t="s">
        <v>130</v>
      </c>
      <c r="AB108" s="197"/>
      <c r="AC108" s="59"/>
      <c r="AD108" s="119">
        <v>0</v>
      </c>
      <c r="AE108" s="59"/>
      <c r="AF108" s="60"/>
      <c r="AG108" s="59"/>
      <c r="AH108" s="60"/>
      <c r="AI108" s="56"/>
      <c r="AJ108" s="58"/>
      <c r="AK108" s="141"/>
      <c r="AL108" s="197" t="s">
        <v>130</v>
      </c>
      <c r="AM108" s="197"/>
      <c r="AN108" s="59"/>
      <c r="AO108" s="119">
        <v>0</v>
      </c>
      <c r="AP108" s="59"/>
      <c r="AQ108" s="60"/>
      <c r="AR108" s="59"/>
      <c r="AS108" s="60"/>
      <c r="AT108" s="56"/>
      <c r="AU108" s="56"/>
      <c r="AV108" s="56"/>
      <c r="AW108" s="56"/>
      <c r="AX108" s="56"/>
      <c r="AY108" s="56"/>
      <c r="AZ108" s="56"/>
      <c r="BA108" s="56"/>
      <c r="BB108" s="56"/>
    </row>
    <row r="109" spans="4:54" ht="12.75" customHeight="1" x14ac:dyDescent="0.2">
      <c r="D109" s="58"/>
      <c r="E109" s="33"/>
      <c r="F109" s="197" t="s">
        <v>131</v>
      </c>
      <c r="G109" s="197"/>
      <c r="H109" s="59"/>
      <c r="I109" s="119">
        <v>0</v>
      </c>
      <c r="J109" s="59"/>
      <c r="K109" s="60"/>
      <c r="L109" s="60"/>
      <c r="N109" s="58"/>
      <c r="O109" s="59"/>
      <c r="P109" s="59"/>
      <c r="Q109" s="59"/>
      <c r="R109" s="59"/>
      <c r="S109" s="59"/>
      <c r="T109" s="59"/>
      <c r="U109" s="59"/>
      <c r="V109" s="59"/>
      <c r="W109" s="60"/>
      <c r="X109" s="32"/>
      <c r="Y109" s="58"/>
      <c r="Z109" s="141"/>
      <c r="AA109" s="197" t="s">
        <v>131</v>
      </c>
      <c r="AB109" s="197"/>
      <c r="AC109" s="59"/>
      <c r="AD109" s="119">
        <v>0</v>
      </c>
      <c r="AE109" s="59"/>
      <c r="AF109" s="60"/>
      <c r="AG109" s="59"/>
      <c r="AH109" s="60"/>
      <c r="AI109" s="56"/>
      <c r="AJ109" s="58"/>
      <c r="AK109" s="141"/>
      <c r="AL109" s="197" t="s">
        <v>131</v>
      </c>
      <c r="AM109" s="197"/>
      <c r="AN109" s="59"/>
      <c r="AO109" s="119">
        <v>0</v>
      </c>
      <c r="AP109" s="59"/>
      <c r="AQ109" s="60"/>
      <c r="AR109" s="59"/>
      <c r="AS109" s="60"/>
      <c r="AT109" s="56"/>
      <c r="AU109" s="56"/>
      <c r="AV109" s="56"/>
      <c r="AW109" s="56"/>
      <c r="AX109" s="56"/>
      <c r="AY109" s="56"/>
      <c r="AZ109" s="56"/>
      <c r="BA109" s="56"/>
      <c r="BB109" s="56"/>
    </row>
    <row r="110" spans="4:54" ht="13.5" thickBot="1" x14ac:dyDescent="0.25">
      <c r="D110" s="58"/>
      <c r="E110" s="38"/>
      <c r="F110" s="211" t="s">
        <v>110</v>
      </c>
      <c r="G110" s="211"/>
      <c r="H110" s="77"/>
      <c r="I110" s="120">
        <v>0</v>
      </c>
      <c r="J110" s="77"/>
      <c r="K110" s="80"/>
      <c r="L110" s="60"/>
      <c r="N110" s="58"/>
      <c r="O110" s="59"/>
      <c r="P110" s="59"/>
      <c r="Q110" s="59"/>
      <c r="R110" s="59"/>
      <c r="S110" s="59"/>
      <c r="T110" s="59"/>
      <c r="U110" s="59"/>
      <c r="V110" s="59"/>
      <c r="W110" s="60"/>
      <c r="X110" s="32"/>
      <c r="Y110" s="58"/>
      <c r="Z110" s="144"/>
      <c r="AA110" s="211" t="s">
        <v>110</v>
      </c>
      <c r="AB110" s="211"/>
      <c r="AC110" s="77"/>
      <c r="AD110" s="120">
        <v>0</v>
      </c>
      <c r="AE110" s="77"/>
      <c r="AF110" s="80"/>
      <c r="AG110" s="59"/>
      <c r="AH110" s="60"/>
      <c r="AI110" s="56"/>
      <c r="AJ110" s="58"/>
      <c r="AK110" s="144"/>
      <c r="AL110" s="211" t="s">
        <v>110</v>
      </c>
      <c r="AM110" s="211"/>
      <c r="AN110" s="77"/>
      <c r="AO110" s="120">
        <v>0</v>
      </c>
      <c r="AP110" s="77"/>
      <c r="AQ110" s="80"/>
      <c r="AR110" s="59"/>
      <c r="AS110" s="60"/>
      <c r="AT110" s="56"/>
      <c r="AU110" s="56"/>
      <c r="AV110" s="56"/>
      <c r="AW110" s="56"/>
      <c r="AX110" s="56"/>
      <c r="AY110" s="56"/>
      <c r="AZ110" s="56"/>
      <c r="BA110" s="56"/>
      <c r="BB110" s="56"/>
    </row>
    <row r="111" spans="4:54" ht="13.5" thickBot="1" x14ac:dyDescent="0.25">
      <c r="D111" s="107"/>
      <c r="E111" s="77"/>
      <c r="F111" s="77"/>
      <c r="G111" s="77"/>
      <c r="H111" s="77"/>
      <c r="I111" s="77"/>
      <c r="J111" s="77"/>
      <c r="K111" s="77"/>
      <c r="L111" s="80"/>
      <c r="N111" s="58"/>
      <c r="O111" s="59"/>
      <c r="P111" s="59"/>
      <c r="Q111" s="59"/>
      <c r="R111" s="59"/>
      <c r="S111" s="59"/>
      <c r="T111" s="59"/>
      <c r="U111" s="59"/>
      <c r="V111" s="59"/>
      <c r="W111" s="60"/>
      <c r="Y111" s="58"/>
      <c r="Z111" s="59"/>
      <c r="AA111" s="59"/>
      <c r="AB111" s="59"/>
      <c r="AC111" s="59"/>
      <c r="AD111" s="59"/>
      <c r="AE111" s="59"/>
      <c r="AF111" s="59"/>
      <c r="AG111" s="59"/>
      <c r="AH111" s="60"/>
      <c r="AI111" s="56"/>
      <c r="AJ111" s="58"/>
      <c r="AK111" s="28"/>
      <c r="AL111" s="59"/>
      <c r="AM111" s="59"/>
      <c r="AN111" s="59"/>
      <c r="AO111" s="59"/>
      <c r="AP111" s="59"/>
      <c r="AQ111" s="59"/>
      <c r="AR111" s="59"/>
      <c r="AS111" s="60"/>
      <c r="AT111" s="56"/>
      <c r="AU111" s="56"/>
      <c r="AV111" s="56"/>
      <c r="AW111" s="56"/>
      <c r="AX111" s="56"/>
      <c r="AY111" s="56"/>
      <c r="AZ111" s="56"/>
      <c r="BA111" s="56"/>
      <c r="BB111" s="56"/>
    </row>
    <row r="112" spans="4:54" x14ac:dyDescent="0.2">
      <c r="N112" s="58"/>
      <c r="O112" s="59"/>
      <c r="P112" s="59"/>
      <c r="Q112" s="59"/>
      <c r="R112" s="59"/>
      <c r="S112" s="59"/>
      <c r="T112" s="59"/>
      <c r="U112" s="59"/>
      <c r="V112" s="59"/>
      <c r="W112" s="60"/>
      <c r="Y112" s="58"/>
      <c r="Z112" s="59"/>
      <c r="AA112" s="59"/>
      <c r="AB112" s="59"/>
      <c r="AC112" s="59"/>
      <c r="AD112" s="59"/>
      <c r="AE112" s="59"/>
      <c r="AF112" s="59"/>
      <c r="AG112" s="59"/>
      <c r="AH112" s="60"/>
      <c r="AI112" s="56"/>
      <c r="AJ112" s="58"/>
      <c r="AK112" s="28"/>
      <c r="AL112" s="59"/>
      <c r="AM112" s="59"/>
      <c r="AN112" s="59"/>
      <c r="AO112" s="59"/>
      <c r="AP112" s="59"/>
      <c r="AQ112" s="59"/>
      <c r="AR112" s="59"/>
      <c r="AS112" s="60"/>
      <c r="AT112" s="56"/>
      <c r="AU112" s="56"/>
      <c r="AV112" s="56"/>
      <c r="AW112" s="56"/>
      <c r="AX112" s="56"/>
      <c r="AY112" s="56"/>
      <c r="AZ112" s="56"/>
      <c r="BA112" s="56"/>
      <c r="BB112" s="56"/>
    </row>
    <row r="113" spans="5:54" ht="13.5" thickBot="1" x14ac:dyDescent="0.25">
      <c r="N113" s="58"/>
      <c r="O113" s="59"/>
      <c r="P113" s="59"/>
      <c r="Q113" s="59"/>
      <c r="R113" s="59"/>
      <c r="S113" s="59"/>
      <c r="T113" s="59"/>
      <c r="U113" s="59"/>
      <c r="V113" s="59"/>
      <c r="W113" s="60"/>
      <c r="Y113" s="58"/>
      <c r="Z113" s="59"/>
      <c r="AA113" s="59"/>
      <c r="AB113" s="59"/>
      <c r="AC113" s="59"/>
      <c r="AD113" s="59"/>
      <c r="AE113" s="59"/>
      <c r="AF113" s="59"/>
      <c r="AG113" s="59"/>
      <c r="AH113" s="60"/>
      <c r="AI113" s="56"/>
      <c r="AJ113" s="58"/>
      <c r="AK113" s="28"/>
      <c r="AL113" s="59"/>
      <c r="AM113" s="59"/>
      <c r="AN113" s="59"/>
      <c r="AO113" s="59"/>
      <c r="AP113" s="59"/>
      <c r="AQ113" s="59"/>
      <c r="AR113" s="59"/>
      <c r="AS113" s="60"/>
      <c r="AT113" s="56"/>
      <c r="AU113" s="56"/>
      <c r="AV113" s="56"/>
      <c r="AW113" s="56"/>
      <c r="AX113" s="56"/>
      <c r="AY113" s="56"/>
      <c r="AZ113" s="56"/>
      <c r="BA113" s="56"/>
      <c r="BB113" s="56"/>
    </row>
    <row r="114" spans="5:54" ht="13.5" thickBot="1" x14ac:dyDescent="0.25">
      <c r="N114" s="58"/>
      <c r="O114" s="201" t="s">
        <v>162</v>
      </c>
      <c r="P114" s="288"/>
      <c r="Q114" s="288"/>
      <c r="R114" s="288"/>
      <c r="S114" s="288"/>
      <c r="T114" s="288"/>
      <c r="U114" s="288"/>
      <c r="V114" s="289"/>
      <c r="W114" s="121"/>
      <c r="Y114" s="58"/>
      <c r="Z114" s="59"/>
      <c r="AA114" s="59"/>
      <c r="AB114" s="59"/>
      <c r="AC114" s="59"/>
      <c r="AD114" s="59"/>
      <c r="AE114" s="59"/>
      <c r="AF114" s="59"/>
      <c r="AG114" s="59"/>
      <c r="AH114" s="60"/>
      <c r="AI114" s="56"/>
      <c r="AJ114" s="58"/>
      <c r="AK114" s="28"/>
      <c r="AL114" s="59"/>
      <c r="AM114" s="59"/>
      <c r="AN114" s="59"/>
      <c r="AO114" s="59"/>
      <c r="AP114" s="59"/>
      <c r="AQ114" s="59"/>
      <c r="AR114" s="59"/>
      <c r="AS114" s="60"/>
      <c r="AT114" s="56"/>
      <c r="AU114" s="56"/>
      <c r="AV114" s="56"/>
      <c r="AW114" s="56"/>
      <c r="AX114" s="56"/>
      <c r="AY114" s="56"/>
      <c r="AZ114" s="56"/>
      <c r="BA114" s="56"/>
      <c r="BB114" s="56"/>
    </row>
    <row r="115" spans="5:54" ht="15.75" customHeight="1" thickBot="1" x14ac:dyDescent="0.25">
      <c r="N115" s="58"/>
      <c r="O115" s="212" t="s">
        <v>88</v>
      </c>
      <c r="P115" s="213"/>
      <c r="Q115" s="213"/>
      <c r="R115" s="213"/>
      <c r="S115" s="214"/>
      <c r="T115" s="88" t="s">
        <v>89</v>
      </c>
      <c r="U115" s="89"/>
      <c r="V115" s="90">
        <f>S39</f>
        <v>1800</v>
      </c>
      <c r="W115" s="91"/>
      <c r="Y115" s="58"/>
      <c r="Z115" s="59"/>
      <c r="AA115" s="59"/>
      <c r="AB115" s="59"/>
      <c r="AC115" s="59"/>
      <c r="AD115" s="59"/>
      <c r="AE115" s="59"/>
      <c r="AF115" s="59"/>
      <c r="AG115" s="59"/>
      <c r="AH115" s="60"/>
      <c r="AI115" s="56"/>
      <c r="AJ115" s="58"/>
      <c r="AK115" s="28"/>
      <c r="AL115" s="59"/>
      <c r="AM115" s="59"/>
      <c r="AN115" s="59"/>
      <c r="AO115" s="59"/>
      <c r="AP115" s="59"/>
      <c r="AQ115" s="59"/>
      <c r="AR115" s="59"/>
      <c r="AS115" s="60"/>
      <c r="AT115" s="56"/>
      <c r="AU115" s="56"/>
      <c r="AV115" s="56"/>
      <c r="AW115" s="56"/>
      <c r="AX115" s="56"/>
      <c r="AY115" s="56"/>
      <c r="AZ115" s="56"/>
      <c r="BA115" s="56"/>
      <c r="BB115" s="56"/>
    </row>
    <row r="116" spans="5:54" ht="33.75" customHeight="1" thickBot="1" x14ac:dyDescent="0.25">
      <c r="N116" s="58"/>
      <c r="O116" s="215"/>
      <c r="P116" s="216"/>
      <c r="Q116" s="216"/>
      <c r="R116" s="216"/>
      <c r="S116" s="217"/>
      <c r="T116" s="160" t="s">
        <v>90</v>
      </c>
      <c r="U116" s="123" t="s">
        <v>92</v>
      </c>
      <c r="V116" s="124" t="s">
        <v>91</v>
      </c>
      <c r="W116" s="60"/>
      <c r="Y116" s="58"/>
      <c r="Z116" s="201" t="s">
        <v>163</v>
      </c>
      <c r="AA116" s="202"/>
      <c r="AB116" s="202"/>
      <c r="AC116" s="202"/>
      <c r="AD116" s="202"/>
      <c r="AE116" s="202"/>
      <c r="AF116" s="202"/>
      <c r="AG116" s="202"/>
      <c r="AH116" s="60"/>
      <c r="AI116" s="56"/>
      <c r="AJ116" s="58"/>
      <c r="AK116" s="198" t="s">
        <v>164</v>
      </c>
      <c r="AL116" s="199"/>
      <c r="AM116" s="199"/>
      <c r="AN116" s="199"/>
      <c r="AO116" s="199"/>
      <c r="AP116" s="199"/>
      <c r="AQ116" s="199"/>
      <c r="AR116" s="200"/>
      <c r="AS116" s="60"/>
      <c r="AT116" s="56"/>
      <c r="AU116" s="56"/>
      <c r="AV116" s="56"/>
      <c r="AW116" s="56"/>
      <c r="AX116" s="56"/>
      <c r="AY116" s="56"/>
      <c r="AZ116" s="56"/>
      <c r="BA116" s="56"/>
      <c r="BB116" s="56"/>
    </row>
    <row r="117" spans="5:54" ht="26.25" thickBot="1" x14ac:dyDescent="0.25">
      <c r="N117" s="58"/>
      <c r="O117" s="5">
        <f>E43</f>
        <v>42374</v>
      </c>
      <c r="P117" s="11"/>
      <c r="Q117" s="137" t="str">
        <f>G44</f>
        <v>Contribución para el financiamiento SOLCA</v>
      </c>
      <c r="R117" s="137" t="s">
        <v>4</v>
      </c>
      <c r="S117" s="119">
        <f>I44</f>
        <v>1.5</v>
      </c>
      <c r="T117" s="95">
        <f>S117</f>
        <v>1.5</v>
      </c>
      <c r="U117" s="96">
        <f>T117-S117</f>
        <v>0</v>
      </c>
      <c r="V117" s="97">
        <f>V115-T117</f>
        <v>1798.5</v>
      </c>
      <c r="W117" s="60"/>
      <c r="Y117" s="58"/>
      <c r="Z117" s="212" t="s">
        <v>88</v>
      </c>
      <c r="AA117" s="213"/>
      <c r="AB117" s="213"/>
      <c r="AC117" s="214"/>
      <c r="AD117" s="88" t="s">
        <v>89</v>
      </c>
      <c r="AE117" s="89"/>
      <c r="AF117" s="90">
        <f>AD39</f>
        <v>2800</v>
      </c>
      <c r="AG117" s="60"/>
      <c r="AH117" s="60"/>
      <c r="AI117" s="56"/>
      <c r="AJ117" s="58"/>
      <c r="AK117" s="212" t="s">
        <v>88</v>
      </c>
      <c r="AL117" s="213"/>
      <c r="AM117" s="213"/>
      <c r="AN117" s="214"/>
      <c r="AO117" s="88" t="s">
        <v>89</v>
      </c>
      <c r="AP117" s="89"/>
      <c r="AQ117" s="87"/>
      <c r="AR117" s="90">
        <f>AO39</f>
        <v>2000</v>
      </c>
      <c r="AS117" s="60"/>
      <c r="AT117" s="56"/>
      <c r="AU117" s="56"/>
      <c r="AV117" s="56"/>
      <c r="AW117" s="56"/>
      <c r="AX117" s="56"/>
      <c r="AY117" s="56"/>
      <c r="AZ117" s="56"/>
      <c r="BA117" s="56"/>
      <c r="BB117" s="56"/>
    </row>
    <row r="118" spans="5:54" ht="34.5" thickBot="1" x14ac:dyDescent="0.25">
      <c r="N118" s="58"/>
      <c r="O118" s="5">
        <f>E45</f>
        <v>42399</v>
      </c>
      <c r="P118" s="11"/>
      <c r="Q118" s="137" t="str">
        <f>G46</f>
        <v>Contribución para el financiamiento SOLCA</v>
      </c>
      <c r="R118" s="137" t="s">
        <v>4</v>
      </c>
      <c r="S118" s="119">
        <f>I46</f>
        <v>0.29499999999999998</v>
      </c>
      <c r="T118" s="95">
        <f>S118</f>
        <v>0.29499999999999998</v>
      </c>
      <c r="U118" s="96">
        <f>T118-S118</f>
        <v>0</v>
      </c>
      <c r="V118" s="97">
        <f t="shared" ref="V118:V123" si="0">V117-T118</f>
        <v>1798.2049999999999</v>
      </c>
      <c r="W118" s="60"/>
      <c r="Y118" s="58"/>
      <c r="Z118" s="215"/>
      <c r="AA118" s="216"/>
      <c r="AB118" s="216"/>
      <c r="AC118" s="217"/>
      <c r="AD118" s="122" t="s">
        <v>95</v>
      </c>
      <c r="AE118" s="123" t="s">
        <v>90</v>
      </c>
      <c r="AF118" s="123" t="s">
        <v>92</v>
      </c>
      <c r="AG118" s="124" t="s">
        <v>92</v>
      </c>
      <c r="AH118" s="60"/>
      <c r="AI118" s="56"/>
      <c r="AJ118" s="58"/>
      <c r="AK118" s="215"/>
      <c r="AL118" s="216"/>
      <c r="AM118" s="216"/>
      <c r="AN118" s="217"/>
      <c r="AO118" s="122" t="s">
        <v>95</v>
      </c>
      <c r="AP118" s="123" t="s">
        <v>90</v>
      </c>
      <c r="AQ118" s="123" t="s">
        <v>92</v>
      </c>
      <c r="AR118" s="124" t="s">
        <v>92</v>
      </c>
      <c r="AS118" s="60"/>
      <c r="AT118" s="56"/>
      <c r="AU118" s="56"/>
      <c r="AV118" s="56"/>
      <c r="AW118" s="56"/>
      <c r="AX118" s="56"/>
      <c r="AY118" s="56"/>
      <c r="AZ118" s="56"/>
      <c r="BA118" s="56"/>
      <c r="BB118" s="56"/>
    </row>
    <row r="119" spans="5:54" ht="38.25" x14ac:dyDescent="0.2">
      <c r="N119" s="58"/>
      <c r="O119" s="5">
        <f>E47</f>
        <v>42400</v>
      </c>
      <c r="P119" s="11"/>
      <c r="Q119" s="137" t="str">
        <f>G47</f>
        <v>SEGURO DESGRAVAMEN</v>
      </c>
      <c r="R119" s="137" t="s">
        <v>4</v>
      </c>
      <c r="S119" s="119">
        <f>I47</f>
        <v>3.8458975</v>
      </c>
      <c r="T119" s="95">
        <f>S119</f>
        <v>3.8458975</v>
      </c>
      <c r="U119" s="96">
        <f>T119-S119</f>
        <v>0</v>
      </c>
      <c r="V119" s="97">
        <f t="shared" si="0"/>
        <v>1794.3591024999998</v>
      </c>
      <c r="W119" s="60"/>
      <c r="Y119" s="58"/>
      <c r="Z119" s="57"/>
      <c r="AA119" s="92" t="s">
        <v>74</v>
      </c>
      <c r="AB119" s="7" t="s">
        <v>75</v>
      </c>
      <c r="AC119" s="8">
        <f>S55</f>
        <v>11.788694257287501</v>
      </c>
      <c r="AD119" s="98">
        <v>1</v>
      </c>
      <c r="AE119" s="10">
        <f>AC119*AD119</f>
        <v>11.788694257287501</v>
      </c>
      <c r="AF119" s="100">
        <f>AC119-AE119</f>
        <v>0</v>
      </c>
      <c r="AG119" s="99">
        <f>AF117-AE119</f>
        <v>2788.2113057427123</v>
      </c>
      <c r="AH119" s="60"/>
      <c r="AI119" s="56"/>
      <c r="AJ119" s="58"/>
      <c r="AK119" s="57"/>
      <c r="AL119" s="92" t="s">
        <v>74</v>
      </c>
      <c r="AM119" s="7" t="s">
        <v>75</v>
      </c>
      <c r="AN119" s="8">
        <f>AD57</f>
        <v>18.716177174774458</v>
      </c>
      <c r="AO119" s="93">
        <v>1</v>
      </c>
      <c r="AP119" s="8">
        <f>AN119*AO119</f>
        <v>18.716177174774458</v>
      </c>
      <c r="AQ119" s="100">
        <f>AN119-AP119</f>
        <v>0</v>
      </c>
      <c r="AR119" s="94">
        <f>AR117-AP119</f>
        <v>1981.2838228252256</v>
      </c>
      <c r="AS119" s="60"/>
      <c r="AT119" s="56"/>
      <c r="AU119" s="56"/>
      <c r="AV119" s="56"/>
      <c r="AW119" s="56"/>
      <c r="AX119" s="56"/>
      <c r="AY119" s="56"/>
      <c r="AZ119" s="56"/>
      <c r="BA119" s="56"/>
      <c r="BB119" s="56"/>
    </row>
    <row r="120" spans="5:54" x14ac:dyDescent="0.2">
      <c r="N120" s="58"/>
      <c r="O120" s="5">
        <f>E43</f>
        <v>42374</v>
      </c>
      <c r="P120" s="11">
        <v>1255</v>
      </c>
      <c r="Q120" s="137" t="s">
        <v>42</v>
      </c>
      <c r="R120" s="137" t="s">
        <v>69</v>
      </c>
      <c r="S120" s="10">
        <f>I43</f>
        <v>350</v>
      </c>
      <c r="T120" s="95">
        <v>350</v>
      </c>
      <c r="U120" s="96">
        <f>S120-T120</f>
        <v>0</v>
      </c>
      <c r="V120" s="97">
        <f t="shared" si="0"/>
        <v>1444.3591024999998</v>
      </c>
      <c r="W120" s="60"/>
      <c r="Y120" s="58"/>
      <c r="Z120" s="58"/>
      <c r="AA120" s="197" t="s">
        <v>147</v>
      </c>
      <c r="AB120" s="197"/>
      <c r="AC120" s="10">
        <f>S56</f>
        <v>0</v>
      </c>
      <c r="AD120" s="98"/>
      <c r="AE120" s="10">
        <v>0</v>
      </c>
      <c r="AF120" s="100">
        <f t="shared" ref="AF120:AF126" si="1">AC120-AE120</f>
        <v>0</v>
      </c>
      <c r="AG120" s="99">
        <f t="shared" ref="AG120:AG126" si="2">AG119-AE120</f>
        <v>2788.2113057427123</v>
      </c>
      <c r="AH120" s="60"/>
      <c r="AI120" s="56"/>
      <c r="AJ120" s="58"/>
      <c r="AK120" s="58"/>
      <c r="AL120" s="138" t="s">
        <v>147</v>
      </c>
      <c r="AM120" s="142"/>
      <c r="AN120" s="10">
        <f>AD58</f>
        <v>0</v>
      </c>
      <c r="AO120" s="98"/>
      <c r="AP120" s="10">
        <v>0</v>
      </c>
      <c r="AQ120" s="100">
        <f t="shared" ref="AQ120:AQ126" si="3">AN120-AP120</f>
        <v>0</v>
      </c>
      <c r="AR120" s="99">
        <f t="shared" ref="AR120:AR126" si="4">AR119-AP120</f>
        <v>1981.2838228252256</v>
      </c>
      <c r="AS120" s="60"/>
      <c r="AT120" s="56"/>
      <c r="AU120" s="56"/>
      <c r="AV120" s="56"/>
      <c r="AW120" s="56"/>
      <c r="AX120" s="56"/>
      <c r="AY120" s="56"/>
      <c r="AZ120" s="56"/>
      <c r="BA120" s="56"/>
      <c r="BB120" s="56"/>
    </row>
    <row r="121" spans="5:54" ht="25.5" customHeight="1" x14ac:dyDescent="0.2">
      <c r="N121" s="58"/>
      <c r="O121" s="5">
        <f>E45</f>
        <v>42399</v>
      </c>
      <c r="P121" s="11">
        <v>2546</v>
      </c>
      <c r="Q121" s="34" t="s">
        <v>76</v>
      </c>
      <c r="R121" s="34" t="s">
        <v>70</v>
      </c>
      <c r="S121" s="10">
        <f>I45</f>
        <v>640</v>
      </c>
      <c r="T121" s="95">
        <f>S121</f>
        <v>640</v>
      </c>
      <c r="U121" s="96">
        <f>S121-T121</f>
        <v>0</v>
      </c>
      <c r="V121" s="97">
        <f t="shared" si="0"/>
        <v>804.35910249999984</v>
      </c>
      <c r="W121" s="97"/>
      <c r="Y121" s="58"/>
      <c r="Z121" s="18">
        <f>O44</f>
        <v>42429</v>
      </c>
      <c r="AA121" s="197" t="str">
        <f>Q44</f>
        <v>SEGURO DESGRAVAMEN</v>
      </c>
      <c r="AB121" s="197"/>
      <c r="AC121" s="162">
        <f>S44</f>
        <v>3.42282044875</v>
      </c>
      <c r="AD121" s="98">
        <v>1</v>
      </c>
      <c r="AE121" s="10">
        <f>AC121</f>
        <v>3.42282044875</v>
      </c>
      <c r="AF121" s="100">
        <f t="shared" ref="AF121" si="5">AC121-AE121</f>
        <v>0</v>
      </c>
      <c r="AG121" s="99">
        <f t="shared" si="2"/>
        <v>2784.7884852939624</v>
      </c>
      <c r="AH121" s="60"/>
      <c r="AI121" s="56"/>
      <c r="AJ121" s="58"/>
      <c r="AK121" s="18">
        <f>Z45</f>
        <v>42460</v>
      </c>
      <c r="AL121" s="197" t="str">
        <f>AB45</f>
        <v>SEGURO DESGRAVAMEN</v>
      </c>
      <c r="AM121" s="197"/>
      <c r="AN121" s="162">
        <f>AD45</f>
        <v>2.9204262061030186</v>
      </c>
      <c r="AO121" s="98">
        <v>1</v>
      </c>
      <c r="AP121" s="119">
        <f>AN121</f>
        <v>2.9204262061030186</v>
      </c>
      <c r="AQ121" s="100">
        <f t="shared" si="3"/>
        <v>0</v>
      </c>
      <c r="AR121" s="99">
        <f t="shared" si="4"/>
        <v>1978.3633966191226</v>
      </c>
      <c r="AS121" s="60"/>
      <c r="AT121" s="56"/>
      <c r="AU121" s="56"/>
      <c r="AV121" s="56"/>
      <c r="AW121" s="56"/>
      <c r="AX121" s="56"/>
      <c r="AY121" s="56"/>
      <c r="AZ121" s="56"/>
      <c r="BA121" s="56"/>
      <c r="BB121" s="56"/>
    </row>
    <row r="122" spans="5:54" ht="25.5" x14ac:dyDescent="0.2">
      <c r="N122" s="58"/>
      <c r="O122" s="5">
        <f>E41</f>
        <v>42379</v>
      </c>
      <c r="P122" s="11">
        <v>2546</v>
      </c>
      <c r="Q122" s="34" t="s">
        <v>40</v>
      </c>
      <c r="R122" s="34" t="s">
        <v>4</v>
      </c>
      <c r="S122" s="10">
        <f>I41</f>
        <v>500</v>
      </c>
      <c r="T122" s="95">
        <v>500</v>
      </c>
      <c r="U122" s="96"/>
      <c r="V122" s="97">
        <f t="shared" si="0"/>
        <v>304.35910249999984</v>
      </c>
      <c r="W122" s="97"/>
      <c r="Y122" s="58"/>
      <c r="Z122" s="18">
        <f>O42</f>
        <v>42374</v>
      </c>
      <c r="AA122" s="142" t="s">
        <v>42</v>
      </c>
      <c r="AB122" s="142" t="s">
        <v>80</v>
      </c>
      <c r="AC122" s="10">
        <f>S42</f>
        <v>350</v>
      </c>
      <c r="AD122" s="98">
        <v>1</v>
      </c>
      <c r="AE122" s="10">
        <f>AC122*AD122</f>
        <v>350</v>
      </c>
      <c r="AF122" s="100">
        <f t="shared" si="1"/>
        <v>0</v>
      </c>
      <c r="AG122" s="99">
        <f t="shared" si="2"/>
        <v>2434.7884852939624</v>
      </c>
      <c r="AH122" s="60"/>
      <c r="AI122" s="56"/>
      <c r="AJ122" s="58"/>
      <c r="AK122" s="18">
        <f>Z122</f>
        <v>42374</v>
      </c>
      <c r="AL122" s="142" t="s">
        <v>42</v>
      </c>
      <c r="AM122" s="142" t="s">
        <v>82</v>
      </c>
      <c r="AN122" s="10">
        <f>AD43</f>
        <v>350</v>
      </c>
      <c r="AO122" s="98">
        <v>1</v>
      </c>
      <c r="AP122" s="10">
        <f>AN122*AO122</f>
        <v>350</v>
      </c>
      <c r="AQ122" s="100">
        <f t="shared" si="3"/>
        <v>0</v>
      </c>
      <c r="AR122" s="99">
        <f t="shared" si="4"/>
        <v>1628.3633966191226</v>
      </c>
      <c r="AS122" s="60"/>
      <c r="AT122" s="56"/>
      <c r="AU122" s="56"/>
      <c r="AV122" s="56"/>
      <c r="AW122" s="56"/>
      <c r="AX122" s="56"/>
      <c r="AY122" s="56"/>
      <c r="AZ122" s="56"/>
      <c r="BA122" s="56"/>
      <c r="BB122" s="56"/>
    </row>
    <row r="123" spans="5:54" ht="25.5" x14ac:dyDescent="0.2">
      <c r="N123" s="58"/>
      <c r="O123" s="5">
        <f>E42</f>
        <v>42387</v>
      </c>
      <c r="P123" s="11">
        <v>2343</v>
      </c>
      <c r="Q123" s="34" t="s">
        <v>41</v>
      </c>
      <c r="R123" s="34" t="s">
        <v>4</v>
      </c>
      <c r="S123" s="10">
        <f>I42</f>
        <v>2300</v>
      </c>
      <c r="T123" s="95">
        <f>V122</f>
        <v>304.35910249999984</v>
      </c>
      <c r="U123" s="96">
        <f>S123-T123</f>
        <v>1995.6408975000002</v>
      </c>
      <c r="V123" s="97">
        <f t="shared" si="0"/>
        <v>0</v>
      </c>
      <c r="W123" s="97"/>
      <c r="Y123" s="58"/>
      <c r="Z123" s="18">
        <f>O43</f>
        <v>42399</v>
      </c>
      <c r="AA123" s="142" t="s">
        <v>76</v>
      </c>
      <c r="AB123" s="142" t="s">
        <v>81</v>
      </c>
      <c r="AC123" s="10">
        <f>S43</f>
        <v>640</v>
      </c>
      <c r="AD123" s="98">
        <v>1</v>
      </c>
      <c r="AE123" s="10">
        <f>AC123*AD123</f>
        <v>640</v>
      </c>
      <c r="AF123" s="100">
        <f t="shared" si="1"/>
        <v>0</v>
      </c>
      <c r="AG123" s="99">
        <f t="shared" si="2"/>
        <v>1794.7884852939624</v>
      </c>
      <c r="AH123" s="60"/>
      <c r="AI123" s="56"/>
      <c r="AJ123" s="58"/>
      <c r="AK123" s="18">
        <f>Z123</f>
        <v>42399</v>
      </c>
      <c r="AL123" s="142" t="s">
        <v>76</v>
      </c>
      <c r="AM123" s="142" t="s">
        <v>83</v>
      </c>
      <c r="AN123" s="10">
        <f>AD44</f>
        <v>640</v>
      </c>
      <c r="AO123" s="98">
        <v>1</v>
      </c>
      <c r="AP123" s="10">
        <f>AN123*AO123</f>
        <v>640</v>
      </c>
      <c r="AQ123" s="100">
        <f t="shared" si="3"/>
        <v>0</v>
      </c>
      <c r="AR123" s="99">
        <f t="shared" si="4"/>
        <v>988.36339661912257</v>
      </c>
      <c r="AS123" s="60"/>
      <c r="AT123" s="56"/>
      <c r="AU123" s="56"/>
      <c r="AV123" s="56"/>
      <c r="AW123" s="56"/>
      <c r="AX123" s="56"/>
      <c r="AY123" s="56"/>
      <c r="AZ123" s="56"/>
      <c r="BA123" s="56"/>
      <c r="BB123" s="56"/>
    </row>
    <row r="124" spans="5:54" x14ac:dyDescent="0.2">
      <c r="E124" s="278"/>
      <c r="F124" s="278"/>
      <c r="G124" s="278"/>
      <c r="H124" s="278"/>
      <c r="I124" s="59"/>
      <c r="J124" s="59"/>
      <c r="K124" s="59"/>
      <c r="N124" s="58"/>
      <c r="O124" s="5"/>
      <c r="P124" s="11"/>
      <c r="Q124" s="34"/>
      <c r="R124" s="34"/>
      <c r="S124" s="10"/>
      <c r="T124" s="95"/>
      <c r="U124" s="96"/>
      <c r="V124" s="97"/>
      <c r="W124" s="97"/>
      <c r="X124" s="59"/>
      <c r="Y124" s="58"/>
      <c r="Z124" s="58"/>
      <c r="AA124" s="59" t="s">
        <v>94</v>
      </c>
      <c r="AB124" s="59"/>
      <c r="AC124" s="100">
        <f>S49</f>
        <v>1995.6408975000002</v>
      </c>
      <c r="AD124" s="98">
        <v>0.1</v>
      </c>
      <c r="AE124" s="10">
        <f>AC124*AD124</f>
        <v>199.56408975000002</v>
      </c>
      <c r="AF124" s="100">
        <f t="shared" si="1"/>
        <v>1796.0768077500002</v>
      </c>
      <c r="AG124" s="99">
        <f t="shared" si="2"/>
        <v>1595.2243955439624</v>
      </c>
      <c r="AH124" s="60"/>
      <c r="AI124" s="56"/>
      <c r="AJ124" s="58"/>
      <c r="AK124" s="18"/>
      <c r="AL124" s="59" t="s">
        <v>94</v>
      </c>
      <c r="AM124" s="59"/>
      <c r="AN124" s="10">
        <f>AC127</f>
        <v>1150.8524122060378</v>
      </c>
      <c r="AO124" s="98">
        <v>0.1</v>
      </c>
      <c r="AP124" s="10">
        <f>AN124*AO124</f>
        <v>115.08524122060379</v>
      </c>
      <c r="AQ124" s="100">
        <f t="shared" si="3"/>
        <v>1035.7671709854339</v>
      </c>
      <c r="AR124" s="99">
        <f t="shared" si="4"/>
        <v>873.27815539851872</v>
      </c>
      <c r="AS124" s="60"/>
      <c r="AT124" s="56"/>
      <c r="AU124" s="56"/>
      <c r="AV124" s="56"/>
      <c r="AW124" s="56"/>
      <c r="AX124" s="56"/>
      <c r="AY124" s="56"/>
      <c r="AZ124" s="56"/>
      <c r="BA124" s="56"/>
      <c r="BB124" s="56"/>
    </row>
    <row r="125" spans="5:54" ht="26.25" thickBot="1" x14ac:dyDescent="0.25">
      <c r="E125" s="32"/>
      <c r="F125" s="32"/>
      <c r="G125" s="32"/>
      <c r="H125" s="32"/>
      <c r="I125" s="59"/>
      <c r="J125" s="59"/>
      <c r="K125" s="59"/>
      <c r="N125" s="58"/>
      <c r="O125" s="29"/>
      <c r="P125" s="13"/>
      <c r="Q125" s="39"/>
      <c r="R125" s="39"/>
      <c r="S125" s="43"/>
      <c r="T125" s="101"/>
      <c r="U125" s="102"/>
      <c r="V125" s="103">
        <f>V123-T125</f>
        <v>0</v>
      </c>
      <c r="W125" s="97"/>
      <c r="X125" s="59"/>
      <c r="Y125" s="58"/>
      <c r="Z125" s="18">
        <f>O41</f>
        <v>42424</v>
      </c>
      <c r="AA125" s="142" t="s">
        <v>93</v>
      </c>
      <c r="AB125" s="142" t="s">
        <v>4</v>
      </c>
      <c r="AC125" s="10">
        <f>S41</f>
        <v>950</v>
      </c>
      <c r="AD125" s="98">
        <v>1</v>
      </c>
      <c r="AE125" s="10">
        <f>AC125*AD125</f>
        <v>950</v>
      </c>
      <c r="AF125" s="100">
        <f t="shared" si="1"/>
        <v>0</v>
      </c>
      <c r="AG125" s="99">
        <f t="shared" si="2"/>
        <v>645.22439554396237</v>
      </c>
      <c r="AH125" s="60"/>
      <c r="AI125" s="56"/>
      <c r="AJ125" s="58"/>
      <c r="AK125" s="104">
        <f>Z41</f>
        <v>42439</v>
      </c>
      <c r="AL125" s="142" t="s">
        <v>96</v>
      </c>
      <c r="AM125" s="59"/>
      <c r="AN125" s="100">
        <f>AD41</f>
        <v>850</v>
      </c>
      <c r="AO125" s="98">
        <v>1</v>
      </c>
      <c r="AP125" s="10">
        <f>AN125*AO125</f>
        <v>850</v>
      </c>
      <c r="AQ125" s="100">
        <f t="shared" si="3"/>
        <v>0</v>
      </c>
      <c r="AR125" s="99">
        <f t="shared" si="4"/>
        <v>23.27815539851872</v>
      </c>
      <c r="AS125" s="60"/>
      <c r="AT125" s="56"/>
      <c r="AU125" s="56"/>
      <c r="AV125" s="56"/>
      <c r="AW125" s="56"/>
      <c r="AX125" s="56"/>
      <c r="AY125" s="56"/>
      <c r="AZ125" s="56"/>
      <c r="BA125" s="56"/>
      <c r="BB125" s="56"/>
    </row>
    <row r="126" spans="5:54" ht="21.75" customHeight="1" x14ac:dyDescent="0.2">
      <c r="E126" s="34"/>
      <c r="F126" s="34"/>
      <c r="G126" s="34"/>
      <c r="H126" s="34"/>
      <c r="I126" s="59"/>
      <c r="J126" s="59"/>
      <c r="K126" s="59"/>
      <c r="N126" s="58"/>
      <c r="O126" s="1"/>
      <c r="P126" s="11"/>
      <c r="Q126" s="34"/>
      <c r="R126" s="34"/>
      <c r="S126" s="10"/>
      <c r="T126" s="105"/>
      <c r="U126" s="96"/>
      <c r="V126" s="96"/>
      <c r="W126" s="97"/>
      <c r="X126" s="59"/>
      <c r="Y126" s="58"/>
      <c r="Z126" s="17"/>
      <c r="AA126" s="59" t="s">
        <v>94</v>
      </c>
      <c r="AB126" s="59"/>
      <c r="AC126" s="10">
        <f>AC124-AE124</f>
        <v>1796.0768077500002</v>
      </c>
      <c r="AD126" s="59"/>
      <c r="AE126" s="106">
        <f>AG125</f>
        <v>645.22439554396237</v>
      </c>
      <c r="AF126" s="100">
        <f t="shared" si="1"/>
        <v>1150.8524122060378</v>
      </c>
      <c r="AG126" s="99">
        <f t="shared" si="2"/>
        <v>0</v>
      </c>
      <c r="AH126" s="60"/>
      <c r="AI126" s="56"/>
      <c r="AJ126" s="58"/>
      <c r="AK126" s="18">
        <f>Z42</f>
        <v>42454</v>
      </c>
      <c r="AL126" s="142" t="s">
        <v>98</v>
      </c>
      <c r="AM126" s="142" t="s">
        <v>4</v>
      </c>
      <c r="AN126" s="10">
        <f>AD42</f>
        <v>930</v>
      </c>
      <c r="AO126" s="98"/>
      <c r="AP126" s="10">
        <f>AR125</f>
        <v>23.27815539851872</v>
      </c>
      <c r="AQ126" s="100">
        <f t="shared" si="3"/>
        <v>906.72184460148128</v>
      </c>
      <c r="AR126" s="99">
        <f t="shared" si="4"/>
        <v>0</v>
      </c>
      <c r="AS126" s="60"/>
      <c r="AT126" s="56"/>
      <c r="AU126" s="56"/>
      <c r="AV126" s="56"/>
      <c r="AW126" s="56"/>
      <c r="AX126" s="56"/>
      <c r="AY126" s="56"/>
      <c r="AZ126" s="56"/>
      <c r="BA126" s="56"/>
      <c r="BB126" s="56"/>
    </row>
    <row r="127" spans="5:54" ht="13.5" thickBot="1" x14ac:dyDescent="0.25">
      <c r="E127" s="34"/>
      <c r="F127" s="34"/>
      <c r="G127" s="34"/>
      <c r="H127" s="34"/>
      <c r="I127" s="59"/>
      <c r="J127" s="59"/>
      <c r="K127" s="59"/>
      <c r="N127" s="107"/>
      <c r="O127" s="77"/>
      <c r="P127" s="77"/>
      <c r="Q127" s="77"/>
      <c r="R127" s="77"/>
      <c r="S127" s="77"/>
      <c r="T127" s="77"/>
      <c r="U127" s="77"/>
      <c r="V127" s="77"/>
      <c r="W127" s="80"/>
      <c r="X127" s="42"/>
      <c r="Y127" s="58"/>
      <c r="Z127" s="58"/>
      <c r="AA127" s="84" t="s">
        <v>94</v>
      </c>
      <c r="AB127" s="84"/>
      <c r="AC127" s="108">
        <f>AC126-AE126</f>
        <v>1150.8524122060378</v>
      </c>
      <c r="AD127" s="109"/>
      <c r="AE127" s="59"/>
      <c r="AF127" s="100"/>
      <c r="AG127" s="60"/>
      <c r="AH127" s="60"/>
      <c r="AI127" s="56"/>
      <c r="AJ127" s="58"/>
      <c r="AK127" s="17"/>
      <c r="AL127" s="59"/>
      <c r="AM127" s="59"/>
      <c r="AN127" s="10"/>
      <c r="AO127" s="59"/>
      <c r="AP127" s="106"/>
      <c r="AQ127" s="59"/>
      <c r="AR127" s="99"/>
      <c r="AS127" s="60"/>
      <c r="AT127" s="56"/>
      <c r="AU127" s="56"/>
      <c r="AV127" s="56"/>
      <c r="AW127" s="56"/>
      <c r="AX127" s="56"/>
      <c r="AY127" s="56"/>
      <c r="AZ127" s="56"/>
      <c r="BA127" s="56"/>
      <c r="BB127" s="56"/>
    </row>
    <row r="128" spans="5:54" ht="13.5" thickBot="1" x14ac:dyDescent="0.25">
      <c r="E128" s="34"/>
      <c r="F128" s="34"/>
      <c r="G128" s="34"/>
      <c r="H128" s="34"/>
      <c r="I128" s="59"/>
      <c r="J128" s="59"/>
      <c r="K128" s="59"/>
      <c r="Y128" s="58"/>
      <c r="Z128" s="107"/>
      <c r="AA128" s="78" t="s">
        <v>97</v>
      </c>
      <c r="AB128" s="78"/>
      <c r="AC128" s="110">
        <v>0</v>
      </c>
      <c r="AD128" s="78"/>
      <c r="AE128" s="77"/>
      <c r="AF128" s="78"/>
      <c r="AG128" s="80"/>
      <c r="AH128" s="60"/>
      <c r="AI128" s="56"/>
      <c r="AJ128" s="58"/>
      <c r="AK128" s="58"/>
      <c r="AL128" s="84" t="s">
        <v>94</v>
      </c>
      <c r="AM128" s="84"/>
      <c r="AN128" s="108">
        <f>AN124-AP124</f>
        <v>1035.7671709854339</v>
      </c>
      <c r="AO128" s="109"/>
      <c r="AP128" s="59"/>
      <c r="AQ128" s="59"/>
      <c r="AR128" s="60"/>
      <c r="AS128" s="60"/>
      <c r="AT128" s="56"/>
      <c r="AU128" s="56"/>
      <c r="AV128" s="56"/>
      <c r="AW128" s="56"/>
      <c r="AX128" s="56"/>
      <c r="AY128" s="56"/>
      <c r="AZ128" s="56"/>
      <c r="BA128" s="56"/>
      <c r="BB128" s="56"/>
    </row>
    <row r="129" spans="5:62" ht="18.75" customHeight="1" thickBot="1" x14ac:dyDescent="0.25">
      <c r="E129" s="34"/>
      <c r="F129" s="34"/>
      <c r="G129" s="34"/>
      <c r="H129" s="34"/>
      <c r="I129" s="59"/>
      <c r="J129" s="59"/>
      <c r="K129" s="59"/>
      <c r="Y129" s="107"/>
      <c r="Z129" s="77"/>
      <c r="AA129" s="77"/>
      <c r="AB129" s="77"/>
      <c r="AC129" s="77"/>
      <c r="AD129" s="77"/>
      <c r="AE129" s="77"/>
      <c r="AF129" s="77"/>
      <c r="AG129" s="77"/>
      <c r="AH129" s="80"/>
      <c r="AI129" s="56"/>
      <c r="AJ129" s="58"/>
      <c r="AK129" s="107"/>
      <c r="AL129" s="78" t="s">
        <v>97</v>
      </c>
      <c r="AM129" s="78"/>
      <c r="AN129" s="110">
        <f>AN126-AP126</f>
        <v>906.72184460148128</v>
      </c>
      <c r="AO129" s="78"/>
      <c r="AP129" s="77"/>
      <c r="AQ129" s="77"/>
      <c r="AR129" s="80"/>
      <c r="AS129" s="60"/>
      <c r="AT129" s="56"/>
      <c r="AU129" s="56"/>
      <c r="AV129" s="56"/>
      <c r="AW129" s="56"/>
      <c r="AX129" s="56"/>
      <c r="AY129" s="56"/>
      <c r="AZ129" s="56"/>
      <c r="BA129" s="56"/>
      <c r="BB129" s="56"/>
    </row>
    <row r="130" spans="5:62" ht="28.5" customHeight="1" thickBot="1" x14ac:dyDescent="0.25">
      <c r="E130" s="34"/>
      <c r="F130" s="34"/>
      <c r="G130" s="34"/>
      <c r="H130" s="34"/>
      <c r="I130" s="59"/>
      <c r="J130" s="59"/>
      <c r="K130" s="59"/>
      <c r="AI130" s="56"/>
      <c r="AJ130" s="107"/>
      <c r="AK130" s="77"/>
      <c r="AL130" s="77"/>
      <c r="AM130" s="77"/>
      <c r="AN130" s="77"/>
      <c r="AO130" s="77"/>
      <c r="AP130" s="77"/>
      <c r="AQ130" s="77"/>
      <c r="AR130" s="77"/>
      <c r="AS130" s="80"/>
      <c r="AT130" s="56"/>
      <c r="BC130" s="111"/>
      <c r="BD130" s="111"/>
      <c r="BE130" s="111"/>
      <c r="BF130" s="111"/>
      <c r="BG130" s="111"/>
      <c r="BH130" s="111"/>
      <c r="BI130" s="111"/>
      <c r="BJ130" s="111"/>
    </row>
    <row r="131" spans="5:62" ht="33.75" customHeight="1" x14ac:dyDescent="0.2">
      <c r="E131" s="34"/>
      <c r="F131" s="34"/>
      <c r="G131" s="34"/>
      <c r="H131" s="34"/>
      <c r="I131" s="59"/>
      <c r="J131" s="59"/>
      <c r="K131" s="59"/>
      <c r="O131" s="111"/>
      <c r="P131" s="111"/>
      <c r="Q131" s="111"/>
      <c r="R131" s="111"/>
      <c r="S131" s="111"/>
      <c r="Y131" s="111"/>
      <c r="Z131" s="111"/>
      <c r="AA131" s="111"/>
      <c r="AB131" s="111"/>
      <c r="AC131" s="111"/>
      <c r="AD131" s="111"/>
      <c r="AE131" s="111"/>
      <c r="AF131" s="111"/>
      <c r="AG131" s="111"/>
      <c r="AH131" s="111"/>
      <c r="AI131" s="56"/>
      <c r="AN131" s="186"/>
      <c r="AQ131" s="59"/>
      <c r="AR131" s="59"/>
      <c r="BC131" s="111"/>
      <c r="BD131" s="111"/>
      <c r="BE131" s="111"/>
      <c r="BF131" s="111"/>
      <c r="BG131" s="111"/>
      <c r="BH131" s="111"/>
      <c r="BI131" s="111"/>
      <c r="BJ131" s="111"/>
    </row>
    <row r="132" spans="5:62" ht="30" customHeight="1" x14ac:dyDescent="0.2">
      <c r="E132" s="34"/>
      <c r="F132" s="34"/>
      <c r="G132" s="34"/>
      <c r="H132" s="34"/>
      <c r="I132" s="59"/>
      <c r="J132" s="59"/>
      <c r="K132" s="59"/>
      <c r="O132" s="111"/>
      <c r="P132" s="111"/>
      <c r="Q132" s="111"/>
      <c r="R132" s="111"/>
      <c r="S132" s="111"/>
      <c r="Y132" s="111"/>
      <c r="Z132" s="111"/>
      <c r="AA132" s="111"/>
      <c r="AB132" s="111"/>
      <c r="AC132" s="111"/>
      <c r="AD132" s="111"/>
      <c r="AE132" s="111"/>
      <c r="AF132" s="111"/>
      <c r="AG132" s="111"/>
      <c r="AH132" s="111"/>
      <c r="BC132" s="111"/>
      <c r="BD132" s="111"/>
      <c r="BE132" s="111"/>
      <c r="BF132" s="111"/>
      <c r="BG132" s="111"/>
      <c r="BH132" s="111"/>
      <c r="BI132" s="111"/>
      <c r="BJ132" s="111"/>
    </row>
    <row r="133" spans="5:62" ht="30" customHeight="1" x14ac:dyDescent="0.2">
      <c r="E133" s="34"/>
      <c r="F133" s="34"/>
      <c r="G133" s="34"/>
      <c r="H133" s="34"/>
      <c r="I133" s="59"/>
      <c r="J133" s="59"/>
      <c r="K133" s="59"/>
      <c r="O133" s="111"/>
      <c r="P133" s="111"/>
      <c r="Q133" s="111"/>
      <c r="R133" s="111"/>
      <c r="S133" s="111"/>
      <c r="X133" s="111"/>
      <c r="Y133" s="111"/>
      <c r="Z133" s="111"/>
      <c r="AA133" s="111"/>
      <c r="AB133" s="111"/>
      <c r="AC133" s="111"/>
      <c r="AD133" s="111"/>
      <c r="AE133" s="111"/>
      <c r="AF133" s="111"/>
      <c r="AG133" s="111"/>
      <c r="AH133" s="111"/>
      <c r="BC133" s="111"/>
      <c r="BD133" s="111"/>
      <c r="BE133" s="111"/>
      <c r="BF133" s="111"/>
      <c r="BG133" s="111"/>
      <c r="BH133" s="111"/>
      <c r="BI133" s="111"/>
      <c r="BJ133" s="111"/>
    </row>
    <row r="134" spans="5:62" x14ac:dyDescent="0.2">
      <c r="E134" s="34"/>
      <c r="F134" s="34"/>
      <c r="G134" s="34"/>
      <c r="H134" s="34"/>
      <c r="I134" s="59"/>
      <c r="J134" s="59"/>
      <c r="K134" s="59"/>
      <c r="X134" s="111"/>
      <c r="Y134" s="111"/>
      <c r="Z134" s="111"/>
      <c r="AA134" s="111"/>
      <c r="AB134" s="111"/>
      <c r="AC134" s="111"/>
      <c r="AD134" s="111"/>
      <c r="AE134" s="111"/>
      <c r="AF134" s="111"/>
      <c r="AG134" s="111"/>
      <c r="AH134" s="111"/>
      <c r="BC134" s="111"/>
      <c r="BD134" s="111"/>
      <c r="BE134" s="111"/>
      <c r="BF134" s="111"/>
      <c r="BG134" s="111"/>
      <c r="BH134" s="111"/>
      <c r="BI134" s="111"/>
      <c r="BJ134" s="111"/>
    </row>
    <row r="135" spans="5:62" x14ac:dyDescent="0.2">
      <c r="E135" s="34"/>
      <c r="F135" s="34"/>
      <c r="G135" s="34"/>
      <c r="H135" s="34"/>
      <c r="I135" s="59"/>
      <c r="J135" s="59"/>
      <c r="K135" s="59"/>
      <c r="X135" s="111"/>
      <c r="Y135" s="111"/>
      <c r="Z135" s="111"/>
      <c r="AA135" s="111"/>
      <c r="AB135" s="111"/>
      <c r="AC135" s="111"/>
      <c r="AD135" s="111"/>
      <c r="AE135" s="111"/>
      <c r="AF135" s="111"/>
      <c r="AG135" s="111"/>
      <c r="AH135" s="111"/>
      <c r="BC135" s="111"/>
      <c r="BD135" s="111"/>
      <c r="BE135" s="111"/>
      <c r="BF135" s="111"/>
      <c r="BG135" s="111"/>
      <c r="BH135" s="111"/>
      <c r="BI135" s="111"/>
      <c r="BJ135" s="111"/>
    </row>
    <row r="136" spans="5:62" x14ac:dyDescent="0.2">
      <c r="E136" s="34"/>
      <c r="F136" s="34"/>
      <c r="G136" s="34"/>
      <c r="H136" s="34"/>
      <c r="I136" s="59"/>
      <c r="J136" s="59"/>
      <c r="K136" s="59"/>
      <c r="X136" s="111"/>
      <c r="Y136" s="111"/>
      <c r="Z136" s="111"/>
      <c r="AA136" s="111"/>
      <c r="AB136" s="111"/>
      <c r="AC136" s="111"/>
      <c r="AD136" s="111"/>
      <c r="AE136" s="111"/>
      <c r="AF136" s="111"/>
      <c r="AG136" s="111"/>
      <c r="AH136" s="111"/>
      <c r="BC136" s="111"/>
      <c r="BD136" s="111"/>
      <c r="BE136" s="111"/>
      <c r="BF136" s="111"/>
      <c r="BG136" s="111"/>
      <c r="BH136" s="111"/>
      <c r="BI136" s="111"/>
      <c r="BJ136" s="111"/>
    </row>
    <row r="137" spans="5:62" x14ac:dyDescent="0.2">
      <c r="E137" s="34"/>
      <c r="F137" s="34"/>
      <c r="G137" s="34"/>
      <c r="H137" s="34"/>
      <c r="I137" s="59"/>
      <c r="J137" s="59"/>
      <c r="K137" s="59"/>
      <c r="X137" s="111"/>
      <c r="Y137" s="111"/>
      <c r="Z137" s="111"/>
      <c r="AA137" s="111"/>
      <c r="AB137" s="111"/>
      <c r="AC137" s="111"/>
      <c r="AD137" s="111"/>
      <c r="AE137" s="111"/>
      <c r="AF137" s="111"/>
      <c r="AG137" s="111"/>
      <c r="AH137" s="111"/>
      <c r="BC137" s="111"/>
      <c r="BD137" s="111"/>
      <c r="BE137" s="111"/>
      <c r="BF137" s="111"/>
      <c r="BG137" s="111"/>
      <c r="BH137" s="111"/>
      <c r="BI137" s="111"/>
      <c r="BJ137" s="111"/>
    </row>
    <row r="138" spans="5:62" x14ac:dyDescent="0.2">
      <c r="E138" s="34"/>
      <c r="F138" s="34"/>
      <c r="G138" s="34"/>
      <c r="H138" s="34"/>
      <c r="I138" s="59"/>
      <c r="J138" s="59"/>
      <c r="K138" s="59"/>
      <c r="X138" s="111"/>
      <c r="Y138" s="111"/>
      <c r="Z138" s="111"/>
      <c r="AA138" s="111"/>
      <c r="AB138" s="111"/>
      <c r="AC138" s="111"/>
      <c r="AD138" s="111"/>
      <c r="AE138" s="111"/>
      <c r="AF138" s="111"/>
      <c r="AG138" s="111"/>
      <c r="AH138" s="111"/>
      <c r="BC138" s="111"/>
      <c r="BD138" s="111"/>
      <c r="BE138" s="111"/>
      <c r="BF138" s="111"/>
      <c r="BG138" s="111"/>
      <c r="BH138" s="111"/>
      <c r="BI138" s="111"/>
      <c r="BJ138" s="111"/>
    </row>
    <row r="139" spans="5:62" ht="24.75" customHeight="1" x14ac:dyDescent="0.2">
      <c r="E139" s="34"/>
      <c r="F139" s="34"/>
      <c r="G139" s="34"/>
      <c r="H139" s="34"/>
      <c r="I139" s="59"/>
      <c r="J139" s="59"/>
      <c r="K139" s="59"/>
      <c r="X139" s="111"/>
      <c r="Y139" s="111"/>
      <c r="Z139" s="111"/>
      <c r="AA139" s="111"/>
      <c r="AB139" s="111"/>
      <c r="AC139" s="111"/>
      <c r="AD139" s="111"/>
      <c r="AE139" s="111"/>
      <c r="AF139" s="111"/>
      <c r="AG139" s="111"/>
      <c r="AH139" s="111"/>
      <c r="BC139" s="111"/>
      <c r="BD139" s="111"/>
      <c r="BE139" s="111"/>
      <c r="BF139" s="111"/>
      <c r="BG139" s="111"/>
      <c r="BH139" s="111"/>
      <c r="BI139" s="111"/>
      <c r="BJ139" s="111"/>
    </row>
    <row r="140" spans="5:62" ht="29.25" customHeight="1" x14ac:dyDescent="0.2">
      <c r="E140" s="34"/>
      <c r="F140" s="34"/>
      <c r="G140" s="34"/>
      <c r="H140" s="34"/>
      <c r="I140" s="59"/>
      <c r="J140" s="59"/>
      <c r="K140" s="59"/>
      <c r="X140" s="111"/>
      <c r="Y140" s="111"/>
      <c r="Z140" s="111"/>
      <c r="AA140" s="111"/>
      <c r="AB140" s="111"/>
      <c r="AC140" s="111"/>
      <c r="AD140" s="111"/>
      <c r="AE140" s="111"/>
      <c r="AF140" s="111"/>
      <c r="AG140" s="111"/>
      <c r="AH140" s="111"/>
      <c r="BC140" s="111"/>
      <c r="BD140" s="111"/>
      <c r="BE140" s="111"/>
      <c r="BF140" s="111"/>
      <c r="BG140" s="111"/>
      <c r="BH140" s="111"/>
      <c r="BI140" s="111"/>
      <c r="BJ140" s="111"/>
    </row>
    <row r="141" spans="5:62" x14ac:dyDescent="0.2">
      <c r="E141" s="34"/>
      <c r="F141" s="34"/>
      <c r="G141" s="34"/>
      <c r="H141" s="34"/>
      <c r="I141" s="59"/>
      <c r="J141" s="59"/>
      <c r="K141" s="59"/>
      <c r="X141" s="111"/>
      <c r="Y141" s="111"/>
      <c r="Z141" s="111"/>
      <c r="AA141" s="111"/>
      <c r="AB141" s="111"/>
      <c r="AC141" s="111"/>
      <c r="AD141" s="111"/>
      <c r="AE141" s="111"/>
      <c r="AF141" s="111"/>
      <c r="AG141" s="111"/>
      <c r="AH141" s="111"/>
      <c r="BC141" s="111"/>
      <c r="BD141" s="111"/>
      <c r="BE141" s="111"/>
      <c r="BF141" s="111"/>
      <c r="BG141" s="111"/>
      <c r="BH141" s="111"/>
      <c r="BI141" s="111"/>
      <c r="BJ141" s="111"/>
    </row>
    <row r="142" spans="5:62" ht="15.75" customHeight="1" x14ac:dyDescent="0.2">
      <c r="E142" s="34"/>
      <c r="F142" s="34"/>
      <c r="G142" s="34"/>
      <c r="H142" s="34"/>
      <c r="I142" s="59"/>
      <c r="J142" s="59"/>
      <c r="K142" s="59"/>
      <c r="X142" s="111"/>
      <c r="Y142" s="111"/>
      <c r="Z142" s="111"/>
      <c r="AA142" s="111"/>
      <c r="AB142" s="111"/>
      <c r="AC142" s="111"/>
      <c r="AD142" s="111"/>
      <c r="AE142" s="111"/>
      <c r="AF142" s="111"/>
      <c r="AG142" s="111"/>
      <c r="AH142" s="111"/>
      <c r="BC142" s="111"/>
      <c r="BD142" s="111"/>
      <c r="BE142" s="111"/>
      <c r="BF142" s="111"/>
      <c r="BG142" s="111"/>
      <c r="BH142" s="111"/>
      <c r="BI142" s="111"/>
      <c r="BJ142" s="111"/>
    </row>
    <row r="143" spans="5:62" x14ac:dyDescent="0.2">
      <c r="E143" s="34"/>
      <c r="F143" s="34"/>
      <c r="G143" s="34"/>
      <c r="H143" s="34"/>
      <c r="I143" s="59"/>
      <c r="J143" s="59"/>
      <c r="K143" s="59"/>
      <c r="X143" s="111"/>
      <c r="Y143" s="111"/>
      <c r="Z143" s="111"/>
      <c r="AA143" s="111"/>
      <c r="AB143" s="111"/>
      <c r="AC143" s="111"/>
      <c r="AD143" s="111"/>
      <c r="AE143" s="111"/>
      <c r="AF143" s="111"/>
      <c r="AG143" s="111"/>
      <c r="AH143" s="111"/>
      <c r="BC143" s="111"/>
      <c r="BD143" s="111"/>
      <c r="BE143" s="111"/>
      <c r="BF143" s="111"/>
      <c r="BG143" s="111"/>
      <c r="BH143" s="111"/>
      <c r="BI143" s="111"/>
      <c r="BJ143" s="111"/>
    </row>
    <row r="144" spans="5:62" x14ac:dyDescent="0.2">
      <c r="E144" s="34"/>
      <c r="F144" s="34"/>
      <c r="G144" s="34"/>
      <c r="H144" s="34"/>
      <c r="I144" s="59"/>
      <c r="J144" s="59"/>
      <c r="K144" s="59"/>
      <c r="X144" s="111"/>
      <c r="Y144" s="111"/>
      <c r="Z144" s="111"/>
      <c r="AA144" s="111"/>
      <c r="AB144" s="111"/>
      <c r="AC144" s="111"/>
      <c r="AD144" s="111"/>
      <c r="AE144" s="111"/>
      <c r="AF144" s="111"/>
      <c r="AG144" s="111"/>
      <c r="AH144" s="111"/>
      <c r="BC144" s="111"/>
      <c r="BD144" s="111"/>
      <c r="BE144" s="111"/>
      <c r="BF144" s="111"/>
      <c r="BG144" s="111"/>
      <c r="BH144" s="111"/>
      <c r="BI144" s="111"/>
      <c r="BJ144" s="111"/>
    </row>
    <row r="145" spans="5:62" x14ac:dyDescent="0.2">
      <c r="E145" s="34"/>
      <c r="F145" s="34"/>
      <c r="G145" s="34"/>
      <c r="H145" s="34"/>
      <c r="I145" s="59"/>
      <c r="J145" s="59"/>
      <c r="K145" s="59"/>
      <c r="X145" s="111"/>
      <c r="Y145" s="111"/>
      <c r="Z145" s="111"/>
      <c r="AA145" s="111"/>
      <c r="AB145" s="111"/>
      <c r="AC145" s="111"/>
      <c r="AD145" s="111"/>
      <c r="AE145" s="111"/>
      <c r="AF145" s="111"/>
      <c r="AG145" s="111"/>
      <c r="AH145" s="111"/>
      <c r="BC145" s="111"/>
      <c r="BD145" s="111"/>
      <c r="BE145" s="111"/>
      <c r="BF145" s="111"/>
      <c r="BG145" s="111"/>
      <c r="BH145" s="111"/>
      <c r="BI145" s="111"/>
      <c r="BJ145" s="111"/>
    </row>
    <row r="146" spans="5:62" x14ac:dyDescent="0.2">
      <c r="E146" s="34"/>
      <c r="F146" s="34"/>
      <c r="G146" s="34"/>
      <c r="H146" s="34"/>
      <c r="I146" s="59"/>
      <c r="J146" s="59"/>
      <c r="K146" s="59"/>
      <c r="X146" s="111"/>
      <c r="Y146" s="111"/>
      <c r="Z146" s="111"/>
      <c r="AA146" s="111"/>
      <c r="AB146" s="111"/>
      <c r="AC146" s="111"/>
      <c r="AD146" s="111"/>
      <c r="AE146" s="111"/>
      <c r="AF146" s="111"/>
      <c r="AG146" s="111"/>
      <c r="AH146" s="111"/>
      <c r="BC146" s="111"/>
      <c r="BD146" s="111"/>
      <c r="BE146" s="111"/>
      <c r="BF146" s="111"/>
      <c r="BG146" s="111"/>
      <c r="BH146" s="111"/>
      <c r="BI146" s="111"/>
      <c r="BJ146" s="111"/>
    </row>
    <row r="147" spans="5:62" x14ac:dyDescent="0.2">
      <c r="E147" s="28"/>
      <c r="F147" s="59"/>
      <c r="G147" s="59"/>
      <c r="H147" s="59"/>
      <c r="I147" s="59"/>
      <c r="J147" s="59"/>
      <c r="K147" s="59"/>
      <c r="X147" s="111"/>
      <c r="Y147" s="111"/>
      <c r="Z147" s="111"/>
      <c r="AA147" s="111"/>
      <c r="AB147" s="111"/>
      <c r="AC147" s="111"/>
      <c r="AD147" s="111"/>
      <c r="AE147" s="111"/>
      <c r="AF147" s="111"/>
      <c r="AG147" s="111"/>
      <c r="AH147" s="111"/>
      <c r="BC147" s="111"/>
      <c r="BD147" s="111"/>
      <c r="BE147" s="111"/>
      <c r="BF147" s="111"/>
      <c r="BG147" s="111"/>
      <c r="BH147" s="111"/>
      <c r="BI147" s="111"/>
      <c r="BJ147" s="111"/>
    </row>
    <row r="148" spans="5:62" x14ac:dyDescent="0.2">
      <c r="E148" s="28"/>
      <c r="F148" s="59"/>
      <c r="G148" s="59"/>
      <c r="H148" s="59"/>
      <c r="I148" s="59"/>
      <c r="J148" s="59"/>
      <c r="K148" s="59"/>
      <c r="X148" s="111"/>
      <c r="Y148" s="111"/>
      <c r="Z148" s="111"/>
      <c r="AA148" s="111"/>
      <c r="AB148" s="111"/>
      <c r="AC148" s="111"/>
      <c r="AD148" s="111"/>
      <c r="AE148" s="111"/>
      <c r="AF148" s="111"/>
      <c r="AG148" s="111"/>
      <c r="AH148" s="111"/>
      <c r="BC148" s="111"/>
      <c r="BD148" s="111"/>
      <c r="BE148" s="111"/>
      <c r="BF148" s="111"/>
      <c r="BG148" s="111"/>
      <c r="BH148" s="111"/>
      <c r="BI148" s="111"/>
      <c r="BJ148" s="111"/>
    </row>
    <row r="149" spans="5:62" x14ac:dyDescent="0.2">
      <c r="E149" s="59"/>
      <c r="F149" s="59"/>
      <c r="G149" s="59"/>
      <c r="H149" s="59"/>
      <c r="I149" s="59"/>
      <c r="J149" s="59"/>
      <c r="K149" s="59"/>
      <c r="X149" s="111"/>
      <c r="Y149" s="111"/>
      <c r="Z149" s="111"/>
      <c r="AA149" s="111"/>
      <c r="AB149" s="111"/>
      <c r="AC149" s="111"/>
      <c r="AD149" s="111"/>
      <c r="AE149" s="111"/>
      <c r="AF149" s="111"/>
      <c r="AG149" s="111"/>
      <c r="AH149" s="111"/>
      <c r="BC149" s="111"/>
      <c r="BD149" s="111"/>
      <c r="BE149" s="111"/>
      <c r="BF149" s="111"/>
      <c r="BG149" s="111"/>
      <c r="BH149" s="111"/>
      <c r="BI149" s="111"/>
      <c r="BJ149" s="111"/>
    </row>
    <row r="150" spans="5:62" x14ac:dyDescent="0.2">
      <c r="E150" s="59"/>
      <c r="F150" s="59"/>
      <c r="G150" s="59"/>
      <c r="H150" s="59"/>
      <c r="I150" s="59"/>
      <c r="J150" s="59"/>
      <c r="K150" s="59"/>
      <c r="X150" s="111"/>
      <c r="Y150" s="111"/>
      <c r="Z150" s="111"/>
      <c r="AA150" s="111"/>
      <c r="AB150" s="111"/>
      <c r="AC150" s="111"/>
      <c r="AD150" s="111"/>
      <c r="AE150" s="111"/>
      <c r="AF150" s="111"/>
      <c r="AG150" s="111"/>
      <c r="AH150" s="111"/>
      <c r="BC150" s="111"/>
      <c r="BD150" s="111"/>
      <c r="BE150" s="111"/>
      <c r="BF150" s="111"/>
      <c r="BG150" s="111"/>
      <c r="BH150" s="111"/>
      <c r="BI150" s="111"/>
      <c r="BJ150" s="111"/>
    </row>
    <row r="151" spans="5:62" x14ac:dyDescent="0.2">
      <c r="E151" s="59"/>
      <c r="F151" s="59"/>
      <c r="G151" s="59"/>
      <c r="H151" s="59"/>
      <c r="I151" s="59"/>
      <c r="J151" s="59"/>
      <c r="K151" s="59"/>
      <c r="X151" s="111"/>
      <c r="Y151" s="111"/>
      <c r="Z151" s="111"/>
      <c r="AA151" s="111"/>
      <c r="AB151" s="111"/>
      <c r="AC151" s="111"/>
      <c r="AD151" s="111"/>
      <c r="AE151" s="111"/>
      <c r="AF151" s="111"/>
      <c r="AG151" s="111"/>
      <c r="AH151" s="111"/>
      <c r="BC151" s="111"/>
      <c r="BD151" s="111"/>
      <c r="BE151" s="111"/>
      <c r="BF151" s="111"/>
      <c r="BG151" s="111"/>
      <c r="BH151" s="111"/>
      <c r="BI151" s="111"/>
      <c r="BJ151" s="111"/>
    </row>
    <row r="152" spans="5:62" x14ac:dyDescent="0.2">
      <c r="X152" s="111"/>
      <c r="Y152" s="111"/>
      <c r="Z152" s="111"/>
      <c r="AA152" s="111"/>
      <c r="AB152" s="111"/>
      <c r="AC152" s="111"/>
      <c r="AD152" s="111"/>
      <c r="AE152" s="111"/>
      <c r="AF152" s="111"/>
      <c r="AG152" s="111"/>
      <c r="AH152" s="111"/>
    </row>
    <row r="153" spans="5:62" x14ac:dyDescent="0.2">
      <c r="X153" s="111"/>
    </row>
    <row r="154" spans="5:62" x14ac:dyDescent="0.2">
      <c r="X154" s="111"/>
    </row>
  </sheetData>
  <sheetProtection password="F7A9" sheet="1" objects="1" scenarios="1"/>
  <mergeCells count="296">
    <mergeCell ref="AA121:AB121"/>
    <mergeCell ref="O114:V114"/>
    <mergeCell ref="Z17:AC17"/>
    <mergeCell ref="AD31:AE31"/>
    <mergeCell ref="AB32:AC32"/>
    <mergeCell ref="AB33:AC33"/>
    <mergeCell ref="Z9:AB9"/>
    <mergeCell ref="AC9:AD9"/>
    <mergeCell ref="Z11:AA11"/>
    <mergeCell ref="AD11:AE11"/>
    <mergeCell ref="Z12:AA12"/>
    <mergeCell ref="AE26:AF26"/>
    <mergeCell ref="Z28:AA29"/>
    <mergeCell ref="AE28:AF28"/>
    <mergeCell ref="AE29:AF29"/>
    <mergeCell ref="Z90:AF90"/>
    <mergeCell ref="AA107:AB107"/>
    <mergeCell ref="AA108:AB108"/>
    <mergeCell ref="AA109:AB109"/>
    <mergeCell ref="AA110:AB110"/>
    <mergeCell ref="Z106:AC106"/>
    <mergeCell ref="AA97:AB97"/>
    <mergeCell ref="AA98:AB98"/>
    <mergeCell ref="AA99:AB99"/>
    <mergeCell ref="Z65:AF65"/>
    <mergeCell ref="AP25:AQ25"/>
    <mergeCell ref="AK26:AL26"/>
    <mergeCell ref="AP26:AQ26"/>
    <mergeCell ref="AK28:AL29"/>
    <mergeCell ref="AP28:AQ28"/>
    <mergeCell ref="AP29:AQ29"/>
    <mergeCell ref="Z13:AA13"/>
    <mergeCell ref="Z14:AA14"/>
    <mergeCell ref="Z15:AA15"/>
    <mergeCell ref="Z16:AA16"/>
    <mergeCell ref="Z18:AA18"/>
    <mergeCell ref="AB49:AC49"/>
    <mergeCell ref="AD18:AE18"/>
    <mergeCell ref="Z20:AB20"/>
    <mergeCell ref="Z22:AA22"/>
    <mergeCell ref="AE25:AF25"/>
    <mergeCell ref="Z26:AA26"/>
    <mergeCell ref="AM55:AN55"/>
    <mergeCell ref="AM57:AN57"/>
    <mergeCell ref="AK61:AP61"/>
    <mergeCell ref="AK62:AQ62"/>
    <mergeCell ref="AK63:AQ63"/>
    <mergeCell ref="AK64:AQ64"/>
    <mergeCell ref="Z62:AF62"/>
    <mergeCell ref="Z63:AF63"/>
    <mergeCell ref="Z64:AF64"/>
    <mergeCell ref="H9:I9"/>
    <mergeCell ref="T26:U26"/>
    <mergeCell ref="O28:P29"/>
    <mergeCell ref="T28:U28"/>
    <mergeCell ref="T29:U29"/>
    <mergeCell ref="O31:P33"/>
    <mergeCell ref="Q31:R31"/>
    <mergeCell ref="S31:T31"/>
    <mergeCell ref="Q32:R32"/>
    <mergeCell ref="Q33:R33"/>
    <mergeCell ref="R9:S9"/>
    <mergeCell ref="O11:P11"/>
    <mergeCell ref="S11:T11"/>
    <mergeCell ref="O12:P12"/>
    <mergeCell ref="O13:P13"/>
    <mergeCell ref="I18:J18"/>
    <mergeCell ref="O17:R17"/>
    <mergeCell ref="S18:T18"/>
    <mergeCell ref="O20:Q20"/>
    <mergeCell ref="O22:P22"/>
    <mergeCell ref="O23:P23"/>
    <mergeCell ref="T25:U25"/>
    <mergeCell ref="O26:P26"/>
    <mergeCell ref="E18:F18"/>
    <mergeCell ref="J25:K25"/>
    <mergeCell ref="E124:H124"/>
    <mergeCell ref="E26:F26"/>
    <mergeCell ref="G31:H31"/>
    <mergeCell ref="G32:H32"/>
    <mergeCell ref="G33:H33"/>
    <mergeCell ref="E31:F33"/>
    <mergeCell ref="J26:K26"/>
    <mergeCell ref="E28:F29"/>
    <mergeCell ref="J28:K28"/>
    <mergeCell ref="J29:K29"/>
    <mergeCell ref="I31:J31"/>
    <mergeCell ref="F73:H73"/>
    <mergeCell ref="G49:H49"/>
    <mergeCell ref="F76:G76"/>
    <mergeCell ref="F77:K77"/>
    <mergeCell ref="F79:H79"/>
    <mergeCell ref="E20:G20"/>
    <mergeCell ref="E35:K35"/>
    <mergeCell ref="E23:F23"/>
    <mergeCell ref="E22:F22"/>
    <mergeCell ref="F75:G75"/>
    <mergeCell ref="G55:H55"/>
    <mergeCell ref="AA102:AB102"/>
    <mergeCell ref="T66:T68"/>
    <mergeCell ref="U66:U68"/>
    <mergeCell ref="O69:U69"/>
    <mergeCell ref="O70:U70"/>
    <mergeCell ref="P73:Q73"/>
    <mergeCell ref="P74:Q74"/>
    <mergeCell ref="P71:Q71"/>
    <mergeCell ref="AA100:AB100"/>
    <mergeCell ref="AA79:AB79"/>
    <mergeCell ref="AA73:AB73"/>
    <mergeCell ref="AA74:AB74"/>
    <mergeCell ref="Z94:AC94"/>
    <mergeCell ref="AA81:AB81"/>
    <mergeCell ref="AA82:AB82"/>
    <mergeCell ref="AA88:AB88"/>
    <mergeCell ref="AA89:AB89"/>
    <mergeCell ref="AA93:AB93"/>
    <mergeCell ref="Z66:AF66"/>
    <mergeCell ref="AE68:AE70"/>
    <mergeCell ref="AF68:AF70"/>
    <mergeCell ref="O64:U64"/>
    <mergeCell ref="G57:H57"/>
    <mergeCell ref="O60:U60"/>
    <mergeCell ref="Z23:AA23"/>
    <mergeCell ref="Z35:AF35"/>
    <mergeCell ref="AB55:AC55"/>
    <mergeCell ref="Z61:AE61"/>
    <mergeCell ref="AA101:AB101"/>
    <mergeCell ref="F92:G92"/>
    <mergeCell ref="F93:G93"/>
    <mergeCell ref="E94:H94"/>
    <mergeCell ref="P90:Q90"/>
    <mergeCell ref="P91:Q91"/>
    <mergeCell ref="O92:R92"/>
    <mergeCell ref="P95:Q95"/>
    <mergeCell ref="P75:U75"/>
    <mergeCell ref="P77:R77"/>
    <mergeCell ref="P79:Q79"/>
    <mergeCell ref="P80:Q80"/>
    <mergeCell ref="P81:U81"/>
    <mergeCell ref="P86:Q86"/>
    <mergeCell ref="P87:Q87"/>
    <mergeCell ref="O88:U88"/>
    <mergeCell ref="Z31:AA33"/>
    <mergeCell ref="O35:U35"/>
    <mergeCell ref="Q47:R47"/>
    <mergeCell ref="AA103:AB103"/>
    <mergeCell ref="AA104:AB104"/>
    <mergeCell ref="Z95:AC95"/>
    <mergeCell ref="F89:G89"/>
    <mergeCell ref="Z72:AF72"/>
    <mergeCell ref="G54:H54"/>
    <mergeCell ref="E61:J61"/>
    <mergeCell ref="E62:K62"/>
    <mergeCell ref="E63:K63"/>
    <mergeCell ref="E64:K64"/>
    <mergeCell ref="E65:K65"/>
    <mergeCell ref="E66:K66"/>
    <mergeCell ref="J68:J70"/>
    <mergeCell ref="K68:K70"/>
    <mergeCell ref="E71:K71"/>
    <mergeCell ref="E72:K72"/>
    <mergeCell ref="AA77:AF77"/>
    <mergeCell ref="AA83:AF83"/>
    <mergeCell ref="Z71:AF71"/>
    <mergeCell ref="AA75:AB75"/>
    <mergeCell ref="AA76:AB76"/>
    <mergeCell ref="O63:U63"/>
    <mergeCell ref="F110:G110"/>
    <mergeCell ref="P97:Q97"/>
    <mergeCell ref="O6:U6"/>
    <mergeCell ref="Q52:R52"/>
    <mergeCell ref="Q53:R53"/>
    <mergeCell ref="Q55:R55"/>
    <mergeCell ref="O59:T59"/>
    <mergeCell ref="O61:U61"/>
    <mergeCell ref="O62:U62"/>
    <mergeCell ref="E6:K6"/>
    <mergeCell ref="E9:G9"/>
    <mergeCell ref="O9:Q9"/>
    <mergeCell ref="O14:P14"/>
    <mergeCell ref="O15:P15"/>
    <mergeCell ref="O16:P16"/>
    <mergeCell ref="O18:P18"/>
    <mergeCell ref="E17:H17"/>
    <mergeCell ref="I11:J11"/>
    <mergeCell ref="E11:F11"/>
    <mergeCell ref="E12:F12"/>
    <mergeCell ref="E13:F13"/>
    <mergeCell ref="E14:F14"/>
    <mergeCell ref="E15:F15"/>
    <mergeCell ref="E16:F16"/>
    <mergeCell ref="P100:Q100"/>
    <mergeCell ref="P101:Q101"/>
    <mergeCell ref="P102:Q102"/>
    <mergeCell ref="O104:R104"/>
    <mergeCell ref="E106:H106"/>
    <mergeCell ref="F107:G107"/>
    <mergeCell ref="F108:G108"/>
    <mergeCell ref="F97:G97"/>
    <mergeCell ref="F109:G109"/>
    <mergeCell ref="E90:K90"/>
    <mergeCell ref="F82:G82"/>
    <mergeCell ref="F83:K83"/>
    <mergeCell ref="F88:G88"/>
    <mergeCell ref="F81:G81"/>
    <mergeCell ref="O93:R93"/>
    <mergeCell ref="E95:H95"/>
    <mergeCell ref="O115:S116"/>
    <mergeCell ref="Z117:AC118"/>
    <mergeCell ref="AA92:AB92"/>
    <mergeCell ref="P105:Q105"/>
    <mergeCell ref="P106:Q106"/>
    <mergeCell ref="P107:Q107"/>
    <mergeCell ref="P108:Q108"/>
    <mergeCell ref="P96:Q96"/>
    <mergeCell ref="F98:G98"/>
    <mergeCell ref="F99:G99"/>
    <mergeCell ref="F100:G100"/>
    <mergeCell ref="F101:G101"/>
    <mergeCell ref="F102:G102"/>
    <mergeCell ref="F103:G103"/>
    <mergeCell ref="F104:G104"/>
    <mergeCell ref="P98:Q98"/>
    <mergeCell ref="P99:Q99"/>
    <mergeCell ref="AK16:AL16"/>
    <mergeCell ref="AK18:AL18"/>
    <mergeCell ref="AO18:AP18"/>
    <mergeCell ref="AK20:AM20"/>
    <mergeCell ref="AK22:AL22"/>
    <mergeCell ref="AK23:AL23"/>
    <mergeCell ref="Z6:AF6"/>
    <mergeCell ref="AB54:AC54"/>
    <mergeCell ref="AB57:AC57"/>
    <mergeCell ref="AK6:AQ6"/>
    <mergeCell ref="AK9:AM9"/>
    <mergeCell ref="AN9:AO9"/>
    <mergeCell ref="AK11:AL11"/>
    <mergeCell ref="AO11:AP11"/>
    <mergeCell ref="AK12:AL12"/>
    <mergeCell ref="AK13:AL13"/>
    <mergeCell ref="AK14:AL14"/>
    <mergeCell ref="AK15:AL15"/>
    <mergeCell ref="AK17:AO17"/>
    <mergeCell ref="AM31:AN31"/>
    <mergeCell ref="AB31:AC31"/>
    <mergeCell ref="AK35:AQ35"/>
    <mergeCell ref="AM49:AN49"/>
    <mergeCell ref="AM54:AN54"/>
    <mergeCell ref="AL81:AM81"/>
    <mergeCell ref="AL82:AM82"/>
    <mergeCell ref="AK31:AL33"/>
    <mergeCell ref="AO31:AP31"/>
    <mergeCell ref="AM32:AN32"/>
    <mergeCell ref="AM33:AN33"/>
    <mergeCell ref="AL83:AQ83"/>
    <mergeCell ref="AL88:AM88"/>
    <mergeCell ref="AK90:AQ90"/>
    <mergeCell ref="AL79:AM79"/>
    <mergeCell ref="AL80:AM80"/>
    <mergeCell ref="AK65:AQ65"/>
    <mergeCell ref="AK66:AQ66"/>
    <mergeCell ref="AP68:AP70"/>
    <mergeCell ref="AQ68:AQ70"/>
    <mergeCell ref="AK71:AQ71"/>
    <mergeCell ref="AK72:AQ72"/>
    <mergeCell ref="AL73:AM73"/>
    <mergeCell ref="AL74:AM74"/>
    <mergeCell ref="AL75:AM75"/>
    <mergeCell ref="AL85:AM85"/>
    <mergeCell ref="AL86:AM86"/>
    <mergeCell ref="AL87:AM87"/>
    <mergeCell ref="AL89:AQ89"/>
    <mergeCell ref="AL121:AM121"/>
    <mergeCell ref="AK116:AR116"/>
    <mergeCell ref="Z116:AG116"/>
    <mergeCell ref="AA120:AB120"/>
    <mergeCell ref="E2:AS2"/>
    <mergeCell ref="AL103:AM103"/>
    <mergeCell ref="AL104:AM104"/>
    <mergeCell ref="AK106:AN106"/>
    <mergeCell ref="AL107:AM107"/>
    <mergeCell ref="AL108:AM108"/>
    <mergeCell ref="AL109:AM109"/>
    <mergeCell ref="AL110:AM110"/>
    <mergeCell ref="AK117:AN118"/>
    <mergeCell ref="AL92:AM92"/>
    <mergeCell ref="AL93:AM93"/>
    <mergeCell ref="AK94:AN94"/>
    <mergeCell ref="AL97:AM97"/>
    <mergeCell ref="AL98:AM98"/>
    <mergeCell ref="AL99:AM99"/>
    <mergeCell ref="AL100:AM100"/>
    <mergeCell ref="AL101:AM101"/>
    <mergeCell ref="AL102:AM102"/>
    <mergeCell ref="AL76:AM76"/>
    <mergeCell ref="AL77:AQ77"/>
  </mergeCells>
  <pageMargins left="0.70866141732283472" right="0.70866141732283472" top="0.74803149606299213" bottom="0.74803149606299213" header="0.31496062992125984" footer="0.31496062992125984"/>
  <pageSetup scale="105" fitToHeight="2" orientation="portrait" horizontalDpi="4294967294" verticalDpi="4294967294"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154"/>
  <sheetViews>
    <sheetView zoomScaleNormal="100" workbookViewId="0">
      <pane ySplit="6" topLeftCell="A144" activePane="bottomLeft" state="frozen"/>
      <selection pane="bottomLeft" activeCell="Z163" sqref="Z163"/>
    </sheetView>
  </sheetViews>
  <sheetFormatPr baseColWidth="10" defaultRowHeight="12.75" x14ac:dyDescent="0.2"/>
  <cols>
    <col min="1" max="1" width="4.5703125" style="56" customWidth="1"/>
    <col min="2" max="2" width="0" style="56" hidden="1" customWidth="1"/>
    <col min="3" max="3" width="2.5703125" style="56" hidden="1" customWidth="1"/>
    <col min="4" max="4" width="5.28515625" style="56" hidden="1" customWidth="1"/>
    <col min="5" max="5" width="14.5703125" style="56" hidden="1" customWidth="1"/>
    <col min="6" max="6" width="8.140625" style="56" hidden="1" customWidth="1"/>
    <col min="7" max="7" width="25.85546875" style="56" hidden="1" customWidth="1"/>
    <col min="8" max="8" width="19" style="56" hidden="1" customWidth="1"/>
    <col min="9" max="9" width="18.140625" style="56" hidden="1" customWidth="1"/>
    <col min="10" max="10" width="20" style="56" hidden="1" customWidth="1"/>
    <col min="11" max="11" width="12.28515625" style="56" hidden="1" customWidth="1"/>
    <col min="12" max="12" width="3.140625" style="56" hidden="1" customWidth="1"/>
    <col min="13" max="13" width="0" style="56" hidden="1" customWidth="1"/>
    <col min="14" max="14" width="3" style="56" hidden="1" customWidth="1"/>
    <col min="15" max="15" width="10.85546875" style="56" hidden="1" customWidth="1"/>
    <col min="16" max="16" width="8.140625" style="56" hidden="1" customWidth="1"/>
    <col min="17" max="17" width="26.7109375" style="56" hidden="1" customWidth="1"/>
    <col min="18" max="18" width="15.5703125" style="56" hidden="1" customWidth="1"/>
    <col min="19" max="19" width="18" style="56" hidden="1" customWidth="1"/>
    <col min="20" max="20" width="12.42578125" style="56" hidden="1" customWidth="1"/>
    <col min="21" max="21" width="11.7109375" style="56" hidden="1" customWidth="1"/>
    <col min="22" max="22" width="12.85546875" style="56" hidden="1" customWidth="1"/>
    <col min="23" max="23" width="11.7109375" style="56" hidden="1" customWidth="1"/>
    <col min="24" max="24" width="16" style="56" hidden="1" customWidth="1"/>
    <col min="25" max="25" width="4" style="56" customWidth="1"/>
    <col min="26" max="26" width="19" style="56" customWidth="1"/>
    <col min="27" max="27" width="12" style="56" customWidth="1"/>
    <col min="28" max="28" width="22.5703125" style="56" customWidth="1"/>
    <col min="29" max="29" width="13" style="56" customWidth="1"/>
    <col min="30" max="30" width="14.42578125" style="56" customWidth="1"/>
    <col min="31" max="31" width="19.42578125" style="56" customWidth="1"/>
    <col min="32" max="33" width="11" style="56" customWidth="1"/>
    <col min="34" max="34" width="15.140625" style="56" customWidth="1"/>
    <col min="35" max="35" width="5.85546875" style="111" customWidth="1"/>
    <col min="36" max="36" width="4.140625" style="111" customWidth="1"/>
    <col min="37" max="37" width="15" style="111" customWidth="1"/>
    <col min="38" max="38" width="16.5703125" style="111" customWidth="1"/>
    <col min="39" max="39" width="22.5703125" style="111" customWidth="1"/>
    <col min="40" max="41" width="12.140625" style="111" bestFit="1" customWidth="1"/>
    <col min="42" max="42" width="20.28515625" style="111" customWidth="1"/>
    <col min="43" max="43" width="11.5703125" style="111" bestFit="1" customWidth="1"/>
    <col min="44" max="44" width="11.5703125" style="111" customWidth="1"/>
    <col min="45" max="45" width="16.5703125" style="111" customWidth="1"/>
    <col min="46" max="54" width="11.42578125" style="111"/>
    <col min="55" max="16384" width="11.42578125" style="56"/>
  </cols>
  <sheetData>
    <row r="1" spans="1:54" ht="48.75" customHeight="1" x14ac:dyDescent="0.2">
      <c r="A1" s="290" t="s">
        <v>167</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row>
    <row r="2" spans="1:54" ht="27.75" x14ac:dyDescent="0.2">
      <c r="E2" s="203" t="s">
        <v>99</v>
      </c>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row>
    <row r="3" spans="1:54" x14ac:dyDescent="0.2">
      <c r="J3" s="125"/>
    </row>
    <row r="5" spans="1:54" ht="13.5" thickBot="1" x14ac:dyDescent="0.25"/>
    <row r="6" spans="1:54" ht="13.5" thickBot="1" x14ac:dyDescent="0.25">
      <c r="D6" s="57"/>
      <c r="E6" s="262" t="s">
        <v>1</v>
      </c>
      <c r="F6" s="262"/>
      <c r="G6" s="262"/>
      <c r="H6" s="262"/>
      <c r="I6" s="262"/>
      <c r="J6" s="262"/>
      <c r="K6" s="262"/>
      <c r="L6" s="75"/>
      <c r="N6" s="57"/>
      <c r="O6" s="262" t="s">
        <v>2</v>
      </c>
      <c r="P6" s="262"/>
      <c r="Q6" s="262"/>
      <c r="R6" s="262"/>
      <c r="S6" s="262"/>
      <c r="T6" s="262"/>
      <c r="U6" s="262"/>
      <c r="V6" s="85"/>
      <c r="W6" s="75"/>
      <c r="Y6" s="57"/>
      <c r="Z6" s="262" t="s">
        <v>146</v>
      </c>
      <c r="AA6" s="262"/>
      <c r="AB6" s="262"/>
      <c r="AC6" s="262"/>
      <c r="AD6" s="262"/>
      <c r="AE6" s="262"/>
      <c r="AF6" s="262"/>
      <c r="AG6" s="153"/>
      <c r="AH6" s="75"/>
      <c r="AJ6" s="57"/>
      <c r="AK6" s="262" t="s">
        <v>148</v>
      </c>
      <c r="AL6" s="262"/>
      <c r="AM6" s="262"/>
      <c r="AN6" s="262"/>
      <c r="AO6" s="262"/>
      <c r="AP6" s="262"/>
      <c r="AQ6" s="262"/>
      <c r="AR6" s="185"/>
      <c r="AS6" s="75"/>
    </row>
    <row r="7" spans="1:54" ht="12" customHeight="1" x14ac:dyDescent="0.2">
      <c r="D7" s="58"/>
      <c r="E7" s="59"/>
      <c r="F7" s="59"/>
      <c r="G7" s="59"/>
      <c r="H7" s="59"/>
      <c r="I7" s="59"/>
      <c r="J7" s="59"/>
      <c r="K7" s="59"/>
      <c r="L7" s="60"/>
      <c r="N7" s="58"/>
      <c r="O7" s="59"/>
      <c r="P7" s="59"/>
      <c r="Q7" s="59"/>
      <c r="R7" s="59"/>
      <c r="S7" s="59"/>
      <c r="T7" s="59"/>
      <c r="U7" s="59"/>
      <c r="V7" s="59"/>
      <c r="W7" s="60"/>
      <c r="Y7" s="58"/>
      <c r="Z7" s="59"/>
      <c r="AA7" s="59"/>
      <c r="AB7" s="59"/>
      <c r="AC7" s="59"/>
      <c r="AD7" s="59"/>
      <c r="AE7" s="59"/>
      <c r="AF7" s="59"/>
      <c r="AG7" s="59"/>
      <c r="AH7" s="60"/>
      <c r="AJ7" s="57"/>
      <c r="AK7" s="85"/>
      <c r="AL7" s="85"/>
      <c r="AM7" s="85"/>
      <c r="AN7" s="85"/>
      <c r="AO7" s="85"/>
      <c r="AP7" s="85"/>
      <c r="AQ7" s="85"/>
      <c r="AR7" s="85"/>
      <c r="AS7" s="75"/>
    </row>
    <row r="8" spans="1:54" ht="13.5" thickBot="1" x14ac:dyDescent="0.25">
      <c r="D8" s="58"/>
      <c r="E8" s="126"/>
      <c r="F8" s="59"/>
      <c r="G8" s="59"/>
      <c r="H8" s="59"/>
      <c r="I8" s="59"/>
      <c r="J8" s="59"/>
      <c r="K8" s="59"/>
      <c r="L8" s="60"/>
      <c r="N8" s="58"/>
      <c r="O8" s="59"/>
      <c r="P8" s="59"/>
      <c r="Q8" s="59"/>
      <c r="R8" s="59"/>
      <c r="S8" s="59"/>
      <c r="T8" s="59"/>
      <c r="U8" s="59"/>
      <c r="V8" s="59"/>
      <c r="W8" s="60"/>
      <c r="Y8" s="58"/>
      <c r="Z8" s="59"/>
      <c r="AA8" s="59"/>
      <c r="AB8" s="59"/>
      <c r="AC8" s="59"/>
      <c r="AD8" s="59"/>
      <c r="AE8" s="59"/>
      <c r="AF8" s="59"/>
      <c r="AG8" s="59"/>
      <c r="AH8" s="60"/>
      <c r="AI8" s="56"/>
      <c r="AJ8" s="58"/>
      <c r="AK8" s="59"/>
      <c r="AL8" s="59"/>
      <c r="AM8" s="59"/>
      <c r="AN8" s="59"/>
      <c r="AO8" s="59"/>
      <c r="AP8" s="59"/>
      <c r="AQ8" s="59"/>
      <c r="AR8" s="59"/>
      <c r="AS8" s="60"/>
      <c r="AT8" s="56"/>
      <c r="AU8" s="56"/>
      <c r="AV8" s="56"/>
      <c r="AW8" s="56"/>
      <c r="AX8" s="56"/>
      <c r="AY8" s="56"/>
      <c r="AZ8" s="56"/>
      <c r="BA8" s="56"/>
      <c r="BB8" s="56"/>
    </row>
    <row r="9" spans="1:54" ht="31.5" customHeight="1" thickBot="1" x14ac:dyDescent="0.25">
      <c r="D9" s="58"/>
      <c r="E9" s="208" t="s">
        <v>6</v>
      </c>
      <c r="F9" s="209"/>
      <c r="G9" s="209"/>
      <c r="H9" s="209" t="s">
        <v>67</v>
      </c>
      <c r="I9" s="209"/>
      <c r="J9" s="61" t="s">
        <v>68</v>
      </c>
      <c r="K9" s="62"/>
      <c r="L9" s="60"/>
      <c r="N9" s="58"/>
      <c r="O9" s="208" t="s">
        <v>6</v>
      </c>
      <c r="P9" s="209"/>
      <c r="Q9" s="209"/>
      <c r="R9" s="209" t="s">
        <v>67</v>
      </c>
      <c r="S9" s="209"/>
      <c r="T9" s="61" t="s">
        <v>68</v>
      </c>
      <c r="U9" s="62"/>
      <c r="V9" s="59"/>
      <c r="W9" s="60"/>
      <c r="X9" s="59"/>
      <c r="Y9" s="58"/>
      <c r="Z9" s="208" t="s">
        <v>6</v>
      </c>
      <c r="AA9" s="209"/>
      <c r="AB9" s="209"/>
      <c r="AC9" s="209" t="s">
        <v>67</v>
      </c>
      <c r="AD9" s="209"/>
      <c r="AE9" s="61" t="s">
        <v>68</v>
      </c>
      <c r="AF9" s="62"/>
      <c r="AG9" s="59"/>
      <c r="AH9" s="60"/>
      <c r="AI9" s="56"/>
      <c r="AJ9" s="58"/>
      <c r="AK9" s="208" t="s">
        <v>6</v>
      </c>
      <c r="AL9" s="209"/>
      <c r="AM9" s="209"/>
      <c r="AN9" s="209" t="s">
        <v>67</v>
      </c>
      <c r="AO9" s="209"/>
      <c r="AP9" s="61" t="s">
        <v>68</v>
      </c>
      <c r="AQ9" s="62"/>
      <c r="AR9" s="59"/>
      <c r="AS9" s="60"/>
      <c r="AT9" s="56"/>
      <c r="AU9" s="56"/>
      <c r="AV9" s="56"/>
      <c r="AW9" s="56"/>
      <c r="AX9" s="56"/>
      <c r="AY9" s="56"/>
      <c r="AZ9" s="56"/>
      <c r="BA9" s="56"/>
      <c r="BB9" s="56"/>
    </row>
    <row r="10" spans="1:54" ht="13.5" thickBot="1" x14ac:dyDescent="0.25">
      <c r="D10" s="58"/>
      <c r="E10" s="19"/>
      <c r="F10" s="59"/>
      <c r="G10" s="59"/>
      <c r="H10" s="59"/>
      <c r="I10" s="59"/>
      <c r="J10" s="59"/>
      <c r="K10" s="60"/>
      <c r="L10" s="60"/>
      <c r="N10" s="58"/>
      <c r="O10" s="19"/>
      <c r="P10" s="59"/>
      <c r="Q10" s="59"/>
      <c r="R10" s="59"/>
      <c r="S10" s="59"/>
      <c r="T10" s="59"/>
      <c r="U10" s="60"/>
      <c r="V10" s="59"/>
      <c r="W10" s="60"/>
      <c r="X10" s="59"/>
      <c r="Y10" s="58"/>
      <c r="Z10" s="19"/>
      <c r="AA10" s="59"/>
      <c r="AB10" s="59"/>
      <c r="AC10" s="59"/>
      <c r="AD10" s="59"/>
      <c r="AE10" s="59"/>
      <c r="AF10" s="60"/>
      <c r="AG10" s="59"/>
      <c r="AH10" s="60"/>
      <c r="AI10" s="56"/>
      <c r="AJ10" s="58"/>
      <c r="AK10" s="19"/>
      <c r="AL10" s="59"/>
      <c r="AM10" s="59"/>
      <c r="AN10" s="59"/>
      <c r="AO10" s="59"/>
      <c r="AP10" s="59"/>
      <c r="AQ10" s="60"/>
      <c r="AR10" s="59"/>
      <c r="AS10" s="60"/>
      <c r="AT10" s="56"/>
      <c r="AU10" s="56"/>
      <c r="AV10" s="56"/>
      <c r="AW10" s="56"/>
      <c r="AX10" s="56"/>
      <c r="AY10" s="56"/>
      <c r="AZ10" s="56"/>
      <c r="BA10" s="56"/>
      <c r="BB10" s="56"/>
    </row>
    <row r="11" spans="1:54" ht="21.75" customHeight="1" x14ac:dyDescent="0.2">
      <c r="D11" s="58"/>
      <c r="E11" s="260" t="s">
        <v>44</v>
      </c>
      <c r="F11" s="261"/>
      <c r="G11" s="63" t="s">
        <v>45</v>
      </c>
      <c r="H11" s="63"/>
      <c r="I11" s="261" t="s">
        <v>43</v>
      </c>
      <c r="J11" s="261"/>
      <c r="K11" s="64">
        <v>42400</v>
      </c>
      <c r="L11" s="60"/>
      <c r="N11" s="58"/>
      <c r="O11" s="260" t="s">
        <v>44</v>
      </c>
      <c r="P11" s="261"/>
      <c r="Q11" s="63" t="s">
        <v>45</v>
      </c>
      <c r="R11" s="63"/>
      <c r="S11" s="261" t="s">
        <v>43</v>
      </c>
      <c r="T11" s="261"/>
      <c r="U11" s="64">
        <v>42429</v>
      </c>
      <c r="V11" s="65"/>
      <c r="W11" s="66"/>
      <c r="X11" s="65"/>
      <c r="Y11" s="58"/>
      <c r="Z11" s="260" t="s">
        <v>44</v>
      </c>
      <c r="AA11" s="261"/>
      <c r="AB11" s="63" t="s">
        <v>45</v>
      </c>
      <c r="AC11" s="63"/>
      <c r="AD11" s="261" t="s">
        <v>43</v>
      </c>
      <c r="AE11" s="261"/>
      <c r="AF11" s="64">
        <v>42460</v>
      </c>
      <c r="AG11" s="59"/>
      <c r="AH11" s="60"/>
      <c r="AI11" s="56"/>
      <c r="AJ11" s="58"/>
      <c r="AK11" s="260" t="s">
        <v>44</v>
      </c>
      <c r="AL11" s="261"/>
      <c r="AM11" s="63" t="s">
        <v>45</v>
      </c>
      <c r="AN11" s="63"/>
      <c r="AO11" s="261" t="s">
        <v>43</v>
      </c>
      <c r="AP11" s="261"/>
      <c r="AQ11" s="64">
        <v>42490</v>
      </c>
      <c r="AR11" s="59"/>
      <c r="AS11" s="60"/>
      <c r="AT11" s="56"/>
      <c r="AU11" s="56"/>
      <c r="AV11" s="56"/>
      <c r="AW11" s="56"/>
      <c r="AX11" s="56"/>
      <c r="AY11" s="56"/>
      <c r="AZ11" s="56"/>
      <c r="BA11" s="56"/>
      <c r="BB11" s="56"/>
    </row>
    <row r="12" spans="1:54" x14ac:dyDescent="0.2">
      <c r="D12" s="58"/>
      <c r="E12" s="256" t="s">
        <v>46</v>
      </c>
      <c r="F12" s="257"/>
      <c r="G12" s="67" t="s">
        <v>47</v>
      </c>
      <c r="H12" s="67"/>
      <c r="I12" s="154"/>
      <c r="J12" s="59"/>
      <c r="K12" s="68"/>
      <c r="L12" s="60"/>
      <c r="N12" s="58"/>
      <c r="O12" s="256" t="s">
        <v>46</v>
      </c>
      <c r="P12" s="257"/>
      <c r="Q12" s="67" t="s">
        <v>47</v>
      </c>
      <c r="R12" s="67"/>
      <c r="S12" s="154"/>
      <c r="T12" s="59"/>
      <c r="U12" s="68"/>
      <c r="V12" s="69"/>
      <c r="W12" s="68"/>
      <c r="X12" s="69"/>
      <c r="Y12" s="58"/>
      <c r="Z12" s="256" t="s">
        <v>46</v>
      </c>
      <c r="AA12" s="257"/>
      <c r="AB12" s="67" t="s">
        <v>47</v>
      </c>
      <c r="AC12" s="67"/>
      <c r="AD12" s="154"/>
      <c r="AE12" s="59"/>
      <c r="AF12" s="68"/>
      <c r="AG12" s="59"/>
      <c r="AH12" s="60"/>
      <c r="AI12" s="56"/>
      <c r="AJ12" s="58"/>
      <c r="AK12" s="256" t="s">
        <v>46</v>
      </c>
      <c r="AL12" s="257"/>
      <c r="AM12" s="67" t="s">
        <v>47</v>
      </c>
      <c r="AN12" s="67"/>
      <c r="AO12" s="168"/>
      <c r="AP12" s="59"/>
      <c r="AQ12" s="68"/>
      <c r="AR12" s="59"/>
      <c r="AS12" s="60"/>
      <c r="AT12" s="56"/>
      <c r="AU12" s="56"/>
      <c r="AV12" s="56"/>
      <c r="AW12" s="56"/>
      <c r="AX12" s="56"/>
      <c r="AY12" s="56"/>
      <c r="AZ12" s="56"/>
      <c r="BA12" s="56"/>
      <c r="BB12" s="56"/>
    </row>
    <row r="13" spans="1:54" ht="21.75" customHeight="1" x14ac:dyDescent="0.2">
      <c r="D13" s="58"/>
      <c r="E13" s="256" t="s">
        <v>48</v>
      </c>
      <c r="F13" s="257"/>
      <c r="G13" s="69" t="s">
        <v>49</v>
      </c>
      <c r="H13" s="69"/>
      <c r="I13" s="154"/>
      <c r="J13" s="59"/>
      <c r="K13" s="68"/>
      <c r="L13" s="60"/>
      <c r="N13" s="58"/>
      <c r="O13" s="256" t="s">
        <v>48</v>
      </c>
      <c r="P13" s="257"/>
      <c r="Q13" s="69" t="s">
        <v>49</v>
      </c>
      <c r="R13" s="69"/>
      <c r="S13" s="154"/>
      <c r="T13" s="59"/>
      <c r="U13" s="68"/>
      <c r="V13" s="69"/>
      <c r="W13" s="68"/>
      <c r="X13" s="69"/>
      <c r="Y13" s="58"/>
      <c r="Z13" s="256" t="s">
        <v>48</v>
      </c>
      <c r="AA13" s="257"/>
      <c r="AB13" s="69" t="s">
        <v>49</v>
      </c>
      <c r="AC13" s="69"/>
      <c r="AD13" s="154"/>
      <c r="AE13" s="59"/>
      <c r="AF13" s="68"/>
      <c r="AG13" s="59"/>
      <c r="AH13" s="60"/>
      <c r="AI13" s="56"/>
      <c r="AJ13" s="58"/>
      <c r="AK13" s="256" t="s">
        <v>48</v>
      </c>
      <c r="AL13" s="257"/>
      <c r="AM13" s="69" t="s">
        <v>49</v>
      </c>
      <c r="AN13" s="69"/>
      <c r="AO13" s="168"/>
      <c r="AP13" s="59"/>
      <c r="AQ13" s="68"/>
      <c r="AR13" s="59"/>
      <c r="AS13" s="60"/>
      <c r="AT13" s="56"/>
      <c r="AU13" s="56"/>
      <c r="AV13" s="56"/>
      <c r="AW13" s="56"/>
      <c r="AX13" s="56"/>
      <c r="AY13" s="56"/>
      <c r="AZ13" s="56"/>
      <c r="BA13" s="56"/>
      <c r="BB13" s="56"/>
    </row>
    <row r="14" spans="1:54" x14ac:dyDescent="0.2">
      <c r="D14" s="58"/>
      <c r="E14" s="256" t="s">
        <v>50</v>
      </c>
      <c r="F14" s="257"/>
      <c r="G14" s="69" t="s">
        <v>51</v>
      </c>
      <c r="H14" s="69"/>
      <c r="I14" s="154"/>
      <c r="J14" s="59"/>
      <c r="K14" s="68"/>
      <c r="L14" s="60"/>
      <c r="N14" s="58"/>
      <c r="O14" s="256" t="s">
        <v>50</v>
      </c>
      <c r="P14" s="257"/>
      <c r="Q14" s="69" t="s">
        <v>51</v>
      </c>
      <c r="R14" s="69"/>
      <c r="S14" s="154"/>
      <c r="T14" s="59"/>
      <c r="U14" s="68"/>
      <c r="V14" s="69"/>
      <c r="W14" s="68"/>
      <c r="X14" s="69"/>
      <c r="Y14" s="58"/>
      <c r="Z14" s="256" t="s">
        <v>50</v>
      </c>
      <c r="AA14" s="257"/>
      <c r="AB14" s="69" t="s">
        <v>51</v>
      </c>
      <c r="AC14" s="69"/>
      <c r="AD14" s="154"/>
      <c r="AE14" s="59"/>
      <c r="AF14" s="68"/>
      <c r="AG14" s="59"/>
      <c r="AH14" s="60"/>
      <c r="AI14" s="56"/>
      <c r="AJ14" s="58"/>
      <c r="AK14" s="256" t="s">
        <v>50</v>
      </c>
      <c r="AL14" s="257"/>
      <c r="AM14" s="69" t="s">
        <v>51</v>
      </c>
      <c r="AN14" s="69"/>
      <c r="AO14" s="168"/>
      <c r="AP14" s="59"/>
      <c r="AQ14" s="68"/>
      <c r="AR14" s="59"/>
      <c r="AS14" s="60"/>
      <c r="AT14" s="56"/>
      <c r="AU14" s="56"/>
      <c r="AV14" s="56"/>
      <c r="AW14" s="56"/>
      <c r="AX14" s="56"/>
      <c r="AY14" s="56"/>
      <c r="AZ14" s="56"/>
      <c r="BA14" s="56"/>
      <c r="BB14" s="56"/>
    </row>
    <row r="15" spans="1:54" x14ac:dyDescent="0.2">
      <c r="D15" s="58"/>
      <c r="E15" s="256" t="s">
        <v>52</v>
      </c>
      <c r="F15" s="257"/>
      <c r="G15" s="69">
        <v>2996100</v>
      </c>
      <c r="H15" s="69"/>
      <c r="I15" s="154" t="s">
        <v>54</v>
      </c>
      <c r="J15" s="59" t="s">
        <v>156</v>
      </c>
      <c r="K15" s="66">
        <v>42370</v>
      </c>
      <c r="L15" s="60"/>
      <c r="N15" s="58"/>
      <c r="O15" s="256" t="s">
        <v>52</v>
      </c>
      <c r="P15" s="257"/>
      <c r="Q15" s="69">
        <v>2996100</v>
      </c>
      <c r="R15" s="69"/>
      <c r="S15" s="154" t="s">
        <v>54</v>
      </c>
      <c r="T15" s="68" t="s">
        <v>71</v>
      </c>
      <c r="U15" s="68"/>
      <c r="V15" s="69"/>
      <c r="W15" s="68"/>
      <c r="X15" s="69"/>
      <c r="Y15" s="58"/>
      <c r="Z15" s="256" t="s">
        <v>52</v>
      </c>
      <c r="AA15" s="257"/>
      <c r="AB15" s="69">
        <v>2996100</v>
      </c>
      <c r="AC15" s="69"/>
      <c r="AD15" s="154" t="s">
        <v>54</v>
      </c>
      <c r="AE15" s="59" t="s">
        <v>152</v>
      </c>
      <c r="AF15" s="66">
        <v>42430</v>
      </c>
      <c r="AG15" s="59"/>
      <c r="AH15" s="60"/>
      <c r="AI15" s="56"/>
      <c r="AJ15" s="58"/>
      <c r="AK15" s="256" t="s">
        <v>52</v>
      </c>
      <c r="AL15" s="257"/>
      <c r="AM15" s="69">
        <v>2996100</v>
      </c>
      <c r="AN15" s="69"/>
      <c r="AO15" s="168" t="s">
        <v>54</v>
      </c>
      <c r="AP15" s="59" t="s">
        <v>152</v>
      </c>
      <c r="AQ15" s="66">
        <v>42461</v>
      </c>
      <c r="AR15" s="59"/>
      <c r="AS15" s="60"/>
      <c r="AT15" s="56"/>
      <c r="AU15" s="56"/>
      <c r="AV15" s="56"/>
      <c r="AW15" s="56"/>
      <c r="AX15" s="56"/>
      <c r="AY15" s="56"/>
      <c r="AZ15" s="56"/>
      <c r="BA15" s="56"/>
      <c r="BB15" s="56"/>
    </row>
    <row r="16" spans="1:54" x14ac:dyDescent="0.2">
      <c r="D16" s="58"/>
      <c r="E16" s="256" t="s">
        <v>53</v>
      </c>
      <c r="F16" s="257"/>
      <c r="G16" s="69">
        <v>2996101</v>
      </c>
      <c r="H16" s="69"/>
      <c r="I16" s="154"/>
      <c r="J16" s="59" t="s">
        <v>157</v>
      </c>
      <c r="K16" s="66">
        <v>42400</v>
      </c>
      <c r="L16" s="60"/>
      <c r="N16" s="58"/>
      <c r="O16" s="256" t="s">
        <v>53</v>
      </c>
      <c r="P16" s="257"/>
      <c r="Q16" s="69">
        <v>2996101</v>
      </c>
      <c r="R16" s="69"/>
      <c r="S16" s="154"/>
      <c r="T16" s="68" t="s">
        <v>72</v>
      </c>
      <c r="U16" s="68"/>
      <c r="V16" s="69"/>
      <c r="W16" s="68"/>
      <c r="X16" s="69"/>
      <c r="Y16" s="58"/>
      <c r="Z16" s="256" t="s">
        <v>53</v>
      </c>
      <c r="AA16" s="257"/>
      <c r="AB16" s="69">
        <v>2996101</v>
      </c>
      <c r="AC16" s="69"/>
      <c r="AD16" s="154"/>
      <c r="AE16" s="59" t="s">
        <v>153</v>
      </c>
      <c r="AF16" s="66">
        <v>42460</v>
      </c>
      <c r="AG16" s="59"/>
      <c r="AH16" s="60"/>
      <c r="AI16" s="56"/>
      <c r="AJ16" s="58"/>
      <c r="AK16" s="256" t="s">
        <v>53</v>
      </c>
      <c r="AL16" s="257"/>
      <c r="AM16" s="69">
        <v>2996101</v>
      </c>
      <c r="AN16" s="69"/>
      <c r="AO16" s="168"/>
      <c r="AP16" s="59" t="s">
        <v>153</v>
      </c>
      <c r="AQ16" s="66">
        <v>42490</v>
      </c>
      <c r="AR16" s="59"/>
      <c r="AS16" s="60"/>
      <c r="AT16" s="56"/>
      <c r="AU16" s="56"/>
      <c r="AV16" s="56"/>
      <c r="AW16" s="56"/>
      <c r="AX16" s="56"/>
      <c r="AY16" s="56"/>
      <c r="AZ16" s="56"/>
      <c r="BA16" s="56"/>
      <c r="BB16" s="56"/>
    </row>
    <row r="17" spans="4:54" ht="15" customHeight="1" x14ac:dyDescent="0.2">
      <c r="D17" s="58"/>
      <c r="E17" s="256" t="s">
        <v>55</v>
      </c>
      <c r="F17" s="257"/>
      <c r="G17" s="257"/>
      <c r="H17" s="257"/>
      <c r="I17" s="69"/>
      <c r="J17" s="69" t="s">
        <v>56</v>
      </c>
      <c r="K17" s="68"/>
      <c r="L17" s="60"/>
      <c r="N17" s="58"/>
      <c r="O17" s="256" t="s">
        <v>55</v>
      </c>
      <c r="P17" s="257"/>
      <c r="Q17" s="257"/>
      <c r="R17" s="257"/>
      <c r="S17" s="69"/>
      <c r="T17" s="69" t="s">
        <v>56</v>
      </c>
      <c r="U17" s="68"/>
      <c r="V17" s="69"/>
      <c r="W17" s="68"/>
      <c r="X17" s="69"/>
      <c r="Y17" s="58"/>
      <c r="Z17" s="256" t="s">
        <v>55</v>
      </c>
      <c r="AA17" s="257"/>
      <c r="AB17" s="257"/>
      <c r="AC17" s="257"/>
      <c r="AD17" s="69"/>
      <c r="AE17" s="69" t="s">
        <v>56</v>
      </c>
      <c r="AF17" s="68"/>
      <c r="AG17" s="59"/>
      <c r="AH17" s="60"/>
      <c r="AI17" s="56"/>
      <c r="AJ17" s="58"/>
      <c r="AK17" s="256" t="s">
        <v>55</v>
      </c>
      <c r="AL17" s="257"/>
      <c r="AM17" s="257"/>
      <c r="AN17" s="257"/>
      <c r="AO17" s="257"/>
      <c r="AP17" s="59" t="s">
        <v>56</v>
      </c>
      <c r="AQ17" s="68"/>
      <c r="AR17" s="59"/>
      <c r="AS17" s="60"/>
      <c r="AT17" s="56"/>
      <c r="AU17" s="56"/>
      <c r="AV17" s="56"/>
      <c r="AW17" s="56"/>
      <c r="AX17" s="56"/>
      <c r="AY17" s="56"/>
      <c r="AZ17" s="56"/>
      <c r="BA17" s="56"/>
      <c r="BB17" s="56"/>
    </row>
    <row r="18" spans="4:54" ht="57.75" customHeight="1" thickBot="1" x14ac:dyDescent="0.25">
      <c r="D18" s="58"/>
      <c r="E18" s="258" t="s">
        <v>57</v>
      </c>
      <c r="F18" s="259"/>
      <c r="G18" s="70" t="s">
        <v>58</v>
      </c>
      <c r="H18" s="70"/>
      <c r="I18" s="259" t="s">
        <v>7</v>
      </c>
      <c r="J18" s="259"/>
      <c r="K18" s="71">
        <v>42415</v>
      </c>
      <c r="L18" s="60"/>
      <c r="N18" s="58"/>
      <c r="O18" s="258" t="s">
        <v>57</v>
      </c>
      <c r="P18" s="259"/>
      <c r="Q18" s="70" t="s">
        <v>58</v>
      </c>
      <c r="R18" s="70"/>
      <c r="S18" s="259" t="s">
        <v>7</v>
      </c>
      <c r="T18" s="259"/>
      <c r="U18" s="71">
        <v>42444</v>
      </c>
      <c r="V18" s="72"/>
      <c r="W18" s="73"/>
      <c r="X18" s="72"/>
      <c r="Y18" s="58"/>
      <c r="Z18" s="258" t="s">
        <v>57</v>
      </c>
      <c r="AA18" s="259"/>
      <c r="AB18" s="70" t="s">
        <v>58</v>
      </c>
      <c r="AC18" s="70"/>
      <c r="AD18" s="259" t="s">
        <v>7</v>
      </c>
      <c r="AE18" s="259"/>
      <c r="AF18" s="71">
        <v>42475</v>
      </c>
      <c r="AG18" s="59"/>
      <c r="AH18" s="60"/>
      <c r="AI18" s="56"/>
      <c r="AJ18" s="58"/>
      <c r="AK18" s="258" t="s">
        <v>57</v>
      </c>
      <c r="AL18" s="259"/>
      <c r="AM18" s="70" t="s">
        <v>58</v>
      </c>
      <c r="AN18" s="70"/>
      <c r="AO18" s="259" t="s">
        <v>7</v>
      </c>
      <c r="AP18" s="259"/>
      <c r="AQ18" s="71">
        <v>42505</v>
      </c>
      <c r="AR18" s="59"/>
      <c r="AS18" s="60"/>
      <c r="AT18" s="56"/>
      <c r="AU18" s="56"/>
      <c r="AV18" s="56"/>
      <c r="AW18" s="56"/>
      <c r="AX18" s="56"/>
      <c r="AY18" s="56"/>
      <c r="AZ18" s="56"/>
      <c r="BA18" s="56"/>
      <c r="BB18" s="56"/>
    </row>
    <row r="19" spans="4:54" ht="13.5" thickBot="1" x14ac:dyDescent="0.25">
      <c r="D19" s="58"/>
      <c r="E19" s="19"/>
      <c r="F19" s="59"/>
      <c r="G19" s="59"/>
      <c r="H19" s="59"/>
      <c r="I19" s="59"/>
      <c r="J19" s="59"/>
      <c r="K19" s="60"/>
      <c r="L19" s="60"/>
      <c r="N19" s="58"/>
      <c r="O19" s="19"/>
      <c r="P19" s="59"/>
      <c r="Q19" s="59"/>
      <c r="R19" s="59"/>
      <c r="S19" s="59"/>
      <c r="T19" s="59"/>
      <c r="U19" s="60"/>
      <c r="V19" s="59"/>
      <c r="W19" s="60"/>
      <c r="X19" s="59"/>
      <c r="Y19" s="58"/>
      <c r="Z19" s="19"/>
      <c r="AA19" s="59"/>
      <c r="AB19" s="59"/>
      <c r="AC19" s="59"/>
      <c r="AD19" s="59"/>
      <c r="AE19" s="59"/>
      <c r="AF19" s="60"/>
      <c r="AG19" s="59"/>
      <c r="AH19" s="60"/>
      <c r="AI19" s="56"/>
      <c r="AJ19" s="58"/>
      <c r="AK19" s="19"/>
      <c r="AL19" s="59"/>
      <c r="AM19" s="59"/>
      <c r="AN19" s="59"/>
      <c r="AO19" s="59"/>
      <c r="AP19" s="59"/>
      <c r="AQ19" s="60"/>
      <c r="AR19" s="59"/>
      <c r="AS19" s="60"/>
      <c r="AT19" s="56"/>
      <c r="AU19" s="56"/>
      <c r="AV19" s="56"/>
      <c r="AW19" s="56"/>
      <c r="AX19" s="56"/>
      <c r="AY19" s="56"/>
      <c r="AZ19" s="56"/>
      <c r="BA19" s="56"/>
      <c r="BB19" s="56"/>
    </row>
    <row r="20" spans="4:54" ht="15" customHeight="1" x14ac:dyDescent="0.2">
      <c r="D20" s="58"/>
      <c r="E20" s="260" t="s">
        <v>59</v>
      </c>
      <c r="F20" s="261"/>
      <c r="G20" s="261"/>
      <c r="H20" s="74" t="s">
        <v>60</v>
      </c>
      <c r="I20" s="74"/>
      <c r="J20" s="74"/>
      <c r="K20" s="75"/>
      <c r="L20" s="60"/>
      <c r="N20" s="58"/>
      <c r="O20" s="260" t="s">
        <v>59</v>
      </c>
      <c r="P20" s="261"/>
      <c r="Q20" s="261"/>
      <c r="R20" s="74" t="s">
        <v>60</v>
      </c>
      <c r="S20" s="74"/>
      <c r="T20" s="74"/>
      <c r="U20" s="75"/>
      <c r="V20" s="59"/>
      <c r="W20" s="60"/>
      <c r="X20" s="59"/>
      <c r="Y20" s="58"/>
      <c r="Z20" s="260" t="s">
        <v>59</v>
      </c>
      <c r="AA20" s="261"/>
      <c r="AB20" s="261"/>
      <c r="AC20" s="74" t="s">
        <v>60</v>
      </c>
      <c r="AD20" s="74"/>
      <c r="AE20" s="74"/>
      <c r="AF20" s="75"/>
      <c r="AG20" s="59"/>
      <c r="AH20" s="60"/>
      <c r="AI20" s="56"/>
      <c r="AJ20" s="58"/>
      <c r="AK20" s="260" t="s">
        <v>59</v>
      </c>
      <c r="AL20" s="261"/>
      <c r="AM20" s="261"/>
      <c r="AN20" s="74" t="s">
        <v>60</v>
      </c>
      <c r="AO20" s="74"/>
      <c r="AP20" s="74"/>
      <c r="AQ20" s="75"/>
      <c r="AR20" s="59"/>
      <c r="AS20" s="60"/>
      <c r="AT20" s="56"/>
      <c r="AU20" s="56"/>
      <c r="AV20" s="56"/>
      <c r="AW20" s="56"/>
      <c r="AX20" s="56"/>
      <c r="AY20" s="56"/>
      <c r="AZ20" s="56"/>
      <c r="BA20" s="56"/>
      <c r="BB20" s="56"/>
    </row>
    <row r="21" spans="4:54" x14ac:dyDescent="0.2">
      <c r="D21" s="58"/>
      <c r="E21" s="20" t="s">
        <v>61</v>
      </c>
      <c r="F21" s="159"/>
      <c r="G21" s="159"/>
      <c r="H21" s="76">
        <v>1700000001</v>
      </c>
      <c r="I21" s="76"/>
      <c r="J21" s="76"/>
      <c r="K21" s="60"/>
      <c r="L21" s="60"/>
      <c r="N21" s="58"/>
      <c r="O21" s="20" t="s">
        <v>61</v>
      </c>
      <c r="P21" s="159"/>
      <c r="Q21" s="159"/>
      <c r="R21" s="76">
        <v>1700000001</v>
      </c>
      <c r="S21" s="76"/>
      <c r="T21" s="76"/>
      <c r="U21" s="60"/>
      <c r="V21" s="59"/>
      <c r="W21" s="60"/>
      <c r="X21" s="59"/>
      <c r="Y21" s="58"/>
      <c r="Z21" s="20" t="s">
        <v>61</v>
      </c>
      <c r="AA21" s="159"/>
      <c r="AB21" s="159"/>
      <c r="AC21" s="76">
        <v>1700000001</v>
      </c>
      <c r="AD21" s="76"/>
      <c r="AE21" s="76"/>
      <c r="AF21" s="60"/>
      <c r="AG21" s="59"/>
      <c r="AH21" s="60"/>
      <c r="AI21" s="56"/>
      <c r="AJ21" s="58"/>
      <c r="AK21" s="20" t="s">
        <v>61</v>
      </c>
      <c r="AL21" s="180"/>
      <c r="AM21" s="180"/>
      <c r="AN21" s="76">
        <v>1700000001</v>
      </c>
      <c r="AO21" s="76"/>
      <c r="AP21" s="76"/>
      <c r="AQ21" s="60"/>
      <c r="AR21" s="59"/>
      <c r="AS21" s="60"/>
      <c r="AT21" s="56"/>
      <c r="AU21" s="56"/>
      <c r="AV21" s="56"/>
      <c r="AW21" s="56"/>
      <c r="AX21" s="56"/>
      <c r="AY21" s="56"/>
      <c r="AZ21" s="56"/>
      <c r="BA21" s="56"/>
      <c r="BB21" s="56"/>
    </row>
    <row r="22" spans="4:54" x14ac:dyDescent="0.2">
      <c r="D22" s="58"/>
      <c r="E22" s="256" t="s">
        <v>62</v>
      </c>
      <c r="F22" s="257"/>
      <c r="G22" s="159"/>
      <c r="H22" s="76" t="s">
        <v>63</v>
      </c>
      <c r="I22" s="76"/>
      <c r="J22" s="76"/>
      <c r="K22" s="60"/>
      <c r="L22" s="60"/>
      <c r="N22" s="58"/>
      <c r="O22" s="256" t="s">
        <v>62</v>
      </c>
      <c r="P22" s="257"/>
      <c r="Q22" s="159"/>
      <c r="R22" s="76" t="s">
        <v>63</v>
      </c>
      <c r="S22" s="76"/>
      <c r="T22" s="76"/>
      <c r="U22" s="60"/>
      <c r="V22" s="59"/>
      <c r="W22" s="60"/>
      <c r="X22" s="59"/>
      <c r="Y22" s="58"/>
      <c r="Z22" s="256" t="s">
        <v>62</v>
      </c>
      <c r="AA22" s="257"/>
      <c r="AB22" s="159"/>
      <c r="AC22" s="76" t="s">
        <v>63</v>
      </c>
      <c r="AD22" s="76"/>
      <c r="AE22" s="76"/>
      <c r="AF22" s="60"/>
      <c r="AG22" s="59"/>
      <c r="AH22" s="60"/>
      <c r="AI22" s="56"/>
      <c r="AJ22" s="58"/>
      <c r="AK22" s="256" t="s">
        <v>62</v>
      </c>
      <c r="AL22" s="257"/>
      <c r="AM22" s="180"/>
      <c r="AN22" s="76" t="s">
        <v>63</v>
      </c>
      <c r="AO22" s="76"/>
      <c r="AP22" s="76"/>
      <c r="AQ22" s="60"/>
      <c r="AR22" s="59"/>
      <c r="AS22" s="60"/>
      <c r="AT22" s="56"/>
      <c r="AU22" s="56"/>
      <c r="AV22" s="56"/>
      <c r="AW22" s="56"/>
      <c r="AX22" s="56"/>
      <c r="AY22" s="56"/>
      <c r="AZ22" s="56"/>
      <c r="BA22" s="56"/>
      <c r="BB22" s="56"/>
    </row>
    <row r="23" spans="4:54" ht="13.5" customHeight="1" thickBot="1" x14ac:dyDescent="0.25">
      <c r="D23" s="58"/>
      <c r="E23" s="258" t="s">
        <v>64</v>
      </c>
      <c r="F23" s="259"/>
      <c r="G23" s="77">
        <v>20000001</v>
      </c>
      <c r="H23" s="78" t="s">
        <v>65</v>
      </c>
      <c r="I23" s="79" t="s">
        <v>66</v>
      </c>
      <c r="J23" s="77"/>
      <c r="K23" s="80"/>
      <c r="L23" s="60"/>
      <c r="N23" s="58"/>
      <c r="O23" s="258" t="s">
        <v>64</v>
      </c>
      <c r="P23" s="259"/>
      <c r="Q23" s="77">
        <v>20000001</v>
      </c>
      <c r="R23" s="78" t="s">
        <v>65</v>
      </c>
      <c r="S23" s="79" t="s">
        <v>66</v>
      </c>
      <c r="T23" s="77"/>
      <c r="U23" s="80"/>
      <c r="V23" s="59"/>
      <c r="W23" s="60"/>
      <c r="X23" s="59"/>
      <c r="Y23" s="58"/>
      <c r="Z23" s="258" t="s">
        <v>64</v>
      </c>
      <c r="AA23" s="259"/>
      <c r="AB23" s="77">
        <v>20000001</v>
      </c>
      <c r="AC23" s="78" t="s">
        <v>65</v>
      </c>
      <c r="AD23" s="79" t="s">
        <v>66</v>
      </c>
      <c r="AE23" s="77"/>
      <c r="AF23" s="80"/>
      <c r="AG23" s="59"/>
      <c r="AH23" s="60"/>
      <c r="AI23" s="56"/>
      <c r="AJ23" s="58"/>
      <c r="AK23" s="258" t="s">
        <v>64</v>
      </c>
      <c r="AL23" s="259"/>
      <c r="AM23" s="77">
        <v>20000001</v>
      </c>
      <c r="AN23" s="78" t="s">
        <v>65</v>
      </c>
      <c r="AO23" s="79" t="s">
        <v>66</v>
      </c>
      <c r="AP23" s="77"/>
      <c r="AQ23" s="80"/>
      <c r="AR23" s="59"/>
      <c r="AS23" s="60"/>
      <c r="AT23" s="56"/>
      <c r="AU23" s="56"/>
      <c r="AV23" s="56"/>
      <c r="AW23" s="56"/>
      <c r="AX23" s="56"/>
      <c r="AY23" s="56"/>
      <c r="AZ23" s="56"/>
      <c r="BA23" s="56"/>
      <c r="BB23" s="56"/>
    </row>
    <row r="24" spans="4:54" ht="13.5" thickBot="1" x14ac:dyDescent="0.25">
      <c r="D24" s="58"/>
      <c r="E24" s="19"/>
      <c r="F24" s="59"/>
      <c r="G24" s="59"/>
      <c r="H24" s="59"/>
      <c r="I24" s="59"/>
      <c r="J24" s="59"/>
      <c r="K24" s="60"/>
      <c r="L24" s="60"/>
      <c r="N24" s="58"/>
      <c r="O24" s="19"/>
      <c r="P24" s="59"/>
      <c r="Q24" s="59"/>
      <c r="R24" s="59"/>
      <c r="S24" s="59"/>
      <c r="T24" s="59"/>
      <c r="U24" s="60"/>
      <c r="V24" s="59"/>
      <c r="W24" s="60"/>
      <c r="X24" s="59"/>
      <c r="Y24" s="58"/>
      <c r="Z24" s="19"/>
      <c r="AA24" s="59"/>
      <c r="AB24" s="59"/>
      <c r="AC24" s="59"/>
      <c r="AD24" s="59"/>
      <c r="AE24" s="59"/>
      <c r="AF24" s="60"/>
      <c r="AG24" s="59"/>
      <c r="AH24" s="60"/>
      <c r="AI24" s="56"/>
      <c r="AJ24" s="58"/>
      <c r="AK24" s="19"/>
      <c r="AL24" s="59"/>
      <c r="AM24" s="59"/>
      <c r="AN24" s="59"/>
      <c r="AO24" s="59"/>
      <c r="AP24" s="59"/>
      <c r="AQ24" s="60"/>
      <c r="AR24" s="59"/>
      <c r="AS24" s="60"/>
      <c r="AT24" s="56"/>
      <c r="AU24" s="56"/>
      <c r="AV24" s="56"/>
      <c r="AW24" s="56"/>
      <c r="AX24" s="56"/>
      <c r="AY24" s="56"/>
      <c r="AZ24" s="56"/>
      <c r="BA24" s="56"/>
      <c r="BB24" s="56"/>
    </row>
    <row r="25" spans="4:54" ht="26.25" thickBot="1" x14ac:dyDescent="0.25">
      <c r="D25" s="58"/>
      <c r="E25" s="58"/>
      <c r="F25" s="59"/>
      <c r="G25" s="21" t="s">
        <v>9</v>
      </c>
      <c r="H25" s="158" t="s">
        <v>10</v>
      </c>
      <c r="I25" s="158" t="s">
        <v>11</v>
      </c>
      <c r="J25" s="276" t="s">
        <v>12</v>
      </c>
      <c r="K25" s="277"/>
      <c r="L25" s="60"/>
      <c r="N25" s="58"/>
      <c r="O25" s="58"/>
      <c r="P25" s="59"/>
      <c r="Q25" s="21" t="s">
        <v>9</v>
      </c>
      <c r="R25" s="158" t="s">
        <v>10</v>
      </c>
      <c r="S25" s="158" t="s">
        <v>11</v>
      </c>
      <c r="T25" s="276" t="s">
        <v>12</v>
      </c>
      <c r="U25" s="277"/>
      <c r="V25" s="41"/>
      <c r="W25" s="3"/>
      <c r="X25" s="41"/>
      <c r="Y25" s="58"/>
      <c r="Z25" s="58"/>
      <c r="AA25" s="59"/>
      <c r="AB25" s="21" t="s">
        <v>9</v>
      </c>
      <c r="AC25" s="158" t="s">
        <v>10</v>
      </c>
      <c r="AD25" s="158" t="s">
        <v>11</v>
      </c>
      <c r="AE25" s="276" t="s">
        <v>12</v>
      </c>
      <c r="AF25" s="277"/>
      <c r="AG25" s="59"/>
      <c r="AH25" s="60"/>
      <c r="AI25" s="56"/>
      <c r="AJ25" s="58"/>
      <c r="AK25" s="58"/>
      <c r="AL25" s="59"/>
      <c r="AM25" s="21" t="s">
        <v>9</v>
      </c>
      <c r="AN25" s="174" t="s">
        <v>10</v>
      </c>
      <c r="AO25" s="174" t="s">
        <v>11</v>
      </c>
      <c r="AP25" s="276" t="s">
        <v>12</v>
      </c>
      <c r="AQ25" s="277"/>
      <c r="AR25" s="59"/>
      <c r="AS25" s="60"/>
      <c r="AT25" s="56"/>
      <c r="AU25" s="56"/>
      <c r="AV25" s="56"/>
      <c r="AW25" s="56"/>
      <c r="AX25" s="56"/>
      <c r="AY25" s="56"/>
      <c r="AZ25" s="56"/>
      <c r="BA25" s="56"/>
      <c r="BB25" s="56"/>
    </row>
    <row r="26" spans="4:54" ht="30.75" customHeight="1" thickBot="1" x14ac:dyDescent="0.25">
      <c r="D26" s="58"/>
      <c r="E26" s="208" t="s">
        <v>8</v>
      </c>
      <c r="F26" s="255"/>
      <c r="G26" s="22">
        <v>10000</v>
      </c>
      <c r="H26" s="23">
        <f>I49+I52</f>
        <v>7695.6408974999995</v>
      </c>
      <c r="I26" s="24">
        <f>G26-H26</f>
        <v>2304.3591025000005</v>
      </c>
      <c r="J26" s="279"/>
      <c r="K26" s="280"/>
      <c r="L26" s="60"/>
      <c r="N26" s="58"/>
      <c r="O26" s="208" t="s">
        <v>8</v>
      </c>
      <c r="P26" s="255"/>
      <c r="Q26" s="22">
        <v>10000</v>
      </c>
      <c r="R26" s="23">
        <f>S49+S52</f>
        <v>6860.8524122060371</v>
      </c>
      <c r="S26" s="24">
        <f>Q26-R26</f>
        <v>3139.1475877939629</v>
      </c>
      <c r="T26" s="279"/>
      <c r="U26" s="280"/>
      <c r="V26" s="44"/>
      <c r="W26" s="50"/>
      <c r="X26" s="44"/>
      <c r="Y26" s="58"/>
      <c r="Z26" s="208" t="s">
        <v>8</v>
      </c>
      <c r="AA26" s="255"/>
      <c r="AB26" s="22">
        <v>10000</v>
      </c>
      <c r="AC26" s="23">
        <f>AD49+AD52</f>
        <v>5862.4890155869152</v>
      </c>
      <c r="AD26" s="24">
        <f>AB26-AC26</f>
        <v>4137.5109844130848</v>
      </c>
      <c r="AE26" s="279"/>
      <c r="AF26" s="280"/>
      <c r="AG26" s="59"/>
      <c r="AH26" s="60"/>
      <c r="AI26" s="56"/>
      <c r="AJ26" s="58"/>
      <c r="AK26" s="208" t="s">
        <v>8</v>
      </c>
      <c r="AL26" s="255"/>
      <c r="AM26" s="22">
        <v>10000</v>
      </c>
      <c r="AN26" s="23">
        <f>AO49+AO52</f>
        <v>3881.2319932922587</v>
      </c>
      <c r="AO26" s="24">
        <f>AM26-AN26</f>
        <v>6118.7680067077417</v>
      </c>
      <c r="AP26" s="279"/>
      <c r="AQ26" s="280"/>
      <c r="AR26" s="59"/>
      <c r="AS26" s="60"/>
      <c r="AT26" s="56"/>
      <c r="AU26" s="56"/>
      <c r="AV26" s="56"/>
      <c r="AW26" s="56"/>
      <c r="AX26" s="56"/>
      <c r="AY26" s="56"/>
      <c r="AZ26" s="56"/>
      <c r="BA26" s="56"/>
      <c r="BB26" s="56"/>
    </row>
    <row r="27" spans="4:54" ht="13.5" thickBot="1" x14ac:dyDescent="0.25">
      <c r="D27" s="58"/>
      <c r="E27" s="19"/>
      <c r="F27" s="59"/>
      <c r="G27" s="59"/>
      <c r="H27" s="59"/>
      <c r="I27" s="59"/>
      <c r="J27" s="59"/>
      <c r="K27" s="60"/>
      <c r="L27" s="60"/>
      <c r="N27" s="58"/>
      <c r="O27" s="19"/>
      <c r="P27" s="59"/>
      <c r="Q27" s="59"/>
      <c r="R27" s="59"/>
      <c r="S27" s="59"/>
      <c r="T27" s="59"/>
      <c r="U27" s="60"/>
      <c r="V27" s="59"/>
      <c r="W27" s="60"/>
      <c r="X27" s="59"/>
      <c r="Y27" s="58"/>
      <c r="Z27" s="19"/>
      <c r="AA27" s="59"/>
      <c r="AB27" s="59"/>
      <c r="AC27" s="59"/>
      <c r="AD27" s="59"/>
      <c r="AE27" s="59"/>
      <c r="AF27" s="60"/>
      <c r="AG27" s="59"/>
      <c r="AH27" s="60"/>
      <c r="AI27" s="56"/>
      <c r="AJ27" s="58"/>
      <c r="AK27" s="19"/>
      <c r="AL27" s="59"/>
      <c r="AM27" s="59"/>
      <c r="AN27" s="59"/>
      <c r="AO27" s="59"/>
      <c r="AP27" s="59"/>
      <c r="AQ27" s="60"/>
      <c r="AR27" s="59"/>
      <c r="AS27" s="60"/>
      <c r="AT27" s="56"/>
      <c r="AU27" s="56"/>
      <c r="AV27" s="56"/>
      <c r="AW27" s="56"/>
      <c r="AX27" s="56"/>
      <c r="AY27" s="56"/>
      <c r="AZ27" s="56"/>
      <c r="BA27" s="56"/>
      <c r="BB27" s="56"/>
    </row>
    <row r="28" spans="4:54" ht="26.25" customHeight="1" thickBot="1" x14ac:dyDescent="0.25">
      <c r="D28" s="58"/>
      <c r="E28" s="241" t="s">
        <v>13</v>
      </c>
      <c r="F28" s="243"/>
      <c r="G28" s="152" t="s">
        <v>5</v>
      </c>
      <c r="H28" s="152" t="s">
        <v>14</v>
      </c>
      <c r="I28" s="152" t="s">
        <v>15</v>
      </c>
      <c r="J28" s="208" t="s">
        <v>16</v>
      </c>
      <c r="K28" s="255"/>
      <c r="L28" s="60"/>
      <c r="N28" s="58"/>
      <c r="O28" s="241" t="s">
        <v>13</v>
      </c>
      <c r="P28" s="243"/>
      <c r="Q28" s="152" t="s">
        <v>5</v>
      </c>
      <c r="R28" s="152" t="s">
        <v>14</v>
      </c>
      <c r="S28" s="152" t="s">
        <v>15</v>
      </c>
      <c r="T28" s="208" t="s">
        <v>16</v>
      </c>
      <c r="U28" s="255"/>
      <c r="V28" s="41"/>
      <c r="W28" s="3"/>
      <c r="X28" s="41"/>
      <c r="Y28" s="58"/>
      <c r="Z28" s="241" t="s">
        <v>13</v>
      </c>
      <c r="AA28" s="243"/>
      <c r="AB28" s="157" t="s">
        <v>5</v>
      </c>
      <c r="AC28" s="157" t="s">
        <v>14</v>
      </c>
      <c r="AD28" s="157" t="s">
        <v>15</v>
      </c>
      <c r="AE28" s="208" t="s">
        <v>16</v>
      </c>
      <c r="AF28" s="255"/>
      <c r="AG28" s="59"/>
      <c r="AH28" s="60"/>
      <c r="AI28" s="56"/>
      <c r="AJ28" s="58"/>
      <c r="AK28" s="241" t="s">
        <v>13</v>
      </c>
      <c r="AL28" s="243"/>
      <c r="AM28" s="176" t="s">
        <v>5</v>
      </c>
      <c r="AN28" s="176" t="s">
        <v>14</v>
      </c>
      <c r="AO28" s="176" t="s">
        <v>15</v>
      </c>
      <c r="AP28" s="208" t="s">
        <v>16</v>
      </c>
      <c r="AQ28" s="255"/>
      <c r="AR28" s="59"/>
      <c r="AS28" s="60"/>
      <c r="AT28" s="56"/>
      <c r="AU28" s="56"/>
      <c r="AV28" s="56"/>
      <c r="AW28" s="56"/>
      <c r="AX28" s="56"/>
      <c r="AY28" s="56"/>
      <c r="AZ28" s="56"/>
      <c r="BA28" s="56"/>
      <c r="BB28" s="56"/>
    </row>
    <row r="29" spans="4:54" ht="13.5" thickBot="1" x14ac:dyDescent="0.25">
      <c r="D29" s="58"/>
      <c r="E29" s="281"/>
      <c r="F29" s="282"/>
      <c r="G29" s="25">
        <v>0</v>
      </c>
      <c r="H29" s="25">
        <f>I55</f>
        <v>0</v>
      </c>
      <c r="I29" s="25">
        <f>I49</f>
        <v>3795.6408974999999</v>
      </c>
      <c r="J29" s="283">
        <f>I29</f>
        <v>3795.6408974999999</v>
      </c>
      <c r="K29" s="284"/>
      <c r="L29" s="60"/>
      <c r="N29" s="58"/>
      <c r="O29" s="281"/>
      <c r="P29" s="282"/>
      <c r="Q29" s="25">
        <f>K61</f>
        <v>3795.6408974999999</v>
      </c>
      <c r="R29" s="25">
        <f>S55</f>
        <v>1800</v>
      </c>
      <c r="S29" s="25">
        <f>S54</f>
        <v>1955.2115147060374</v>
      </c>
      <c r="T29" s="283">
        <f>Q29-R29+S29</f>
        <v>3950.8524122060371</v>
      </c>
      <c r="U29" s="284"/>
      <c r="V29" s="45"/>
      <c r="W29" s="51"/>
      <c r="X29" s="45"/>
      <c r="Y29" s="58"/>
      <c r="Z29" s="281"/>
      <c r="AA29" s="282"/>
      <c r="AB29" s="25">
        <f>+U61</f>
        <v>3950.8524122060376</v>
      </c>
      <c r="AC29" s="25">
        <f>AD55</f>
        <v>2800</v>
      </c>
      <c r="AD29" s="25">
        <f>AD54</f>
        <v>2791.6366033808777</v>
      </c>
      <c r="AE29" s="283">
        <f>AB29+AD29-AC29</f>
        <v>3942.4890155869152</v>
      </c>
      <c r="AF29" s="284"/>
      <c r="AG29" s="59"/>
      <c r="AH29" s="60"/>
      <c r="AI29" s="56"/>
      <c r="AJ29" s="58"/>
      <c r="AK29" s="281"/>
      <c r="AL29" s="282"/>
      <c r="AM29" s="25">
        <f>+AF61</f>
        <v>3942.4890155869152</v>
      </c>
      <c r="AN29" s="25">
        <f>AO55</f>
        <v>2000</v>
      </c>
      <c r="AO29" s="25">
        <f>AO54</f>
        <v>658.74297770534361</v>
      </c>
      <c r="AP29" s="283">
        <f>AM29+AO29-AN29</f>
        <v>2601.2319932922592</v>
      </c>
      <c r="AQ29" s="284"/>
      <c r="AR29" s="59"/>
      <c r="AS29" s="60"/>
      <c r="AT29" s="56"/>
      <c r="AU29" s="56"/>
      <c r="AV29" s="56"/>
      <c r="AW29" s="56"/>
      <c r="AX29" s="56"/>
      <c r="AY29" s="56"/>
      <c r="AZ29" s="56"/>
      <c r="BA29" s="56"/>
      <c r="BB29" s="56"/>
    </row>
    <row r="30" spans="4:54" ht="13.5" thickBot="1" x14ac:dyDescent="0.25">
      <c r="D30" s="58"/>
      <c r="E30" s="58"/>
      <c r="F30" s="145"/>
      <c r="G30" s="142"/>
      <c r="H30" s="142"/>
      <c r="I30" s="143"/>
      <c r="J30" s="59"/>
      <c r="K30" s="60"/>
      <c r="L30" s="60"/>
      <c r="N30" s="58"/>
      <c r="O30" s="58"/>
      <c r="P30" s="145"/>
      <c r="Q30" s="142"/>
      <c r="R30" s="142"/>
      <c r="S30" s="143"/>
      <c r="T30" s="59"/>
      <c r="U30" s="60"/>
      <c r="V30" s="59"/>
      <c r="W30" s="60"/>
      <c r="X30" s="59"/>
      <c r="Y30" s="58"/>
      <c r="Z30" s="58"/>
      <c r="AA30" s="145"/>
      <c r="AB30" s="142"/>
      <c r="AC30" s="142"/>
      <c r="AD30" s="142"/>
      <c r="AE30" s="142"/>
      <c r="AF30" s="60"/>
      <c r="AG30" s="59"/>
      <c r="AH30" s="60"/>
      <c r="AI30" s="56"/>
      <c r="AJ30" s="58"/>
      <c r="AK30" s="58"/>
      <c r="AL30" s="171"/>
      <c r="AM30" s="178"/>
      <c r="AN30" s="178"/>
      <c r="AO30" s="178"/>
      <c r="AP30" s="178"/>
      <c r="AQ30" s="60"/>
      <c r="AR30" s="59"/>
      <c r="AS30" s="60"/>
      <c r="AT30" s="56"/>
      <c r="AU30" s="56"/>
      <c r="AV30" s="56"/>
      <c r="AW30" s="56"/>
      <c r="AX30" s="56"/>
      <c r="AY30" s="56"/>
      <c r="AZ30" s="56"/>
      <c r="BA30" s="56"/>
      <c r="BB30" s="56"/>
    </row>
    <row r="31" spans="4:54" ht="30.75" customHeight="1" thickBot="1" x14ac:dyDescent="0.25">
      <c r="D31" s="58"/>
      <c r="E31" s="229" t="s">
        <v>17</v>
      </c>
      <c r="F31" s="230"/>
      <c r="G31" s="208" t="s">
        <v>18</v>
      </c>
      <c r="H31" s="255"/>
      <c r="I31" s="235">
        <f>K18</f>
        <v>42415</v>
      </c>
      <c r="J31" s="236"/>
      <c r="K31" s="60"/>
      <c r="L31" s="60"/>
      <c r="N31" s="58"/>
      <c r="O31" s="229" t="s">
        <v>17</v>
      </c>
      <c r="P31" s="285"/>
      <c r="Q31" s="208" t="s">
        <v>18</v>
      </c>
      <c r="R31" s="255"/>
      <c r="S31" s="235">
        <f>U18</f>
        <v>42444</v>
      </c>
      <c r="T31" s="236"/>
      <c r="U31" s="60"/>
      <c r="V31" s="59"/>
      <c r="W31" s="60"/>
      <c r="X31" s="59"/>
      <c r="Y31" s="58"/>
      <c r="Z31" s="229" t="s">
        <v>17</v>
      </c>
      <c r="AA31" s="230"/>
      <c r="AB31" s="208" t="s">
        <v>18</v>
      </c>
      <c r="AC31" s="255"/>
      <c r="AD31" s="235">
        <f>AF18</f>
        <v>42475</v>
      </c>
      <c r="AE31" s="236"/>
      <c r="AF31" s="60"/>
      <c r="AG31" s="59"/>
      <c r="AH31" s="60"/>
      <c r="AI31" s="56"/>
      <c r="AJ31" s="58"/>
      <c r="AK31" s="229" t="s">
        <v>17</v>
      </c>
      <c r="AL31" s="230"/>
      <c r="AM31" s="208" t="s">
        <v>18</v>
      </c>
      <c r="AN31" s="255"/>
      <c r="AO31" s="235">
        <f>AQ18</f>
        <v>42505</v>
      </c>
      <c r="AP31" s="236"/>
      <c r="AQ31" s="60"/>
      <c r="AR31" s="59"/>
      <c r="AS31" s="60"/>
      <c r="AT31" s="56"/>
      <c r="AU31" s="56"/>
      <c r="AV31" s="56"/>
      <c r="AW31" s="56"/>
      <c r="AX31" s="56"/>
      <c r="AY31" s="56"/>
      <c r="AZ31" s="56"/>
      <c r="BA31" s="56"/>
      <c r="BB31" s="56"/>
    </row>
    <row r="32" spans="4:54" ht="13.5" thickBot="1" x14ac:dyDescent="0.25">
      <c r="D32" s="58"/>
      <c r="E32" s="231"/>
      <c r="F32" s="232"/>
      <c r="G32" s="237" t="s">
        <v>19</v>
      </c>
      <c r="H32" s="238"/>
      <c r="I32" s="165">
        <f>J29</f>
        <v>3795.6408974999999</v>
      </c>
      <c r="J32" s="166">
        <v>1</v>
      </c>
      <c r="K32" s="60"/>
      <c r="L32" s="60"/>
      <c r="N32" s="58"/>
      <c r="O32" s="231"/>
      <c r="P32" s="286"/>
      <c r="Q32" s="241" t="s">
        <v>19</v>
      </c>
      <c r="R32" s="243"/>
      <c r="S32" s="14">
        <f>T29</f>
        <v>3950.8524122060371</v>
      </c>
      <c r="T32" s="26">
        <v>1</v>
      </c>
      <c r="U32" s="60"/>
      <c r="V32" s="59"/>
      <c r="W32" s="60"/>
      <c r="X32" s="59"/>
      <c r="Y32" s="58"/>
      <c r="Z32" s="231"/>
      <c r="AA32" s="232"/>
      <c r="AB32" s="237" t="s">
        <v>19</v>
      </c>
      <c r="AC32" s="238"/>
      <c r="AD32" s="165">
        <f>AE29</f>
        <v>3942.4890155869152</v>
      </c>
      <c r="AE32" s="166">
        <v>1</v>
      </c>
      <c r="AF32" s="60"/>
      <c r="AG32" s="59"/>
      <c r="AH32" s="60"/>
      <c r="AI32" s="56"/>
      <c r="AJ32" s="58"/>
      <c r="AK32" s="231"/>
      <c r="AL32" s="232"/>
      <c r="AM32" s="237" t="s">
        <v>19</v>
      </c>
      <c r="AN32" s="238"/>
      <c r="AO32" s="165">
        <f>AP29</f>
        <v>2601.2319932922592</v>
      </c>
      <c r="AP32" s="166">
        <v>1</v>
      </c>
      <c r="AQ32" s="60"/>
      <c r="AR32" s="59"/>
      <c r="AS32" s="60"/>
      <c r="AT32" s="56"/>
      <c r="AU32" s="56"/>
      <c r="AV32" s="56"/>
      <c r="AW32" s="56"/>
      <c r="AX32" s="56"/>
      <c r="AY32" s="56"/>
      <c r="AZ32" s="56"/>
      <c r="BA32" s="56"/>
      <c r="BB32" s="56"/>
    </row>
    <row r="33" spans="4:54" ht="13.5" thickBot="1" x14ac:dyDescent="0.25">
      <c r="D33" s="58"/>
      <c r="E33" s="233"/>
      <c r="F33" s="234"/>
      <c r="G33" s="239" t="s">
        <v>85</v>
      </c>
      <c r="H33" s="240"/>
      <c r="I33" s="164">
        <f>((I41+I42)*J33)+I43+I45+I44+I47+I46</f>
        <v>1275.6408975000002</v>
      </c>
      <c r="J33" s="163">
        <v>0.1</v>
      </c>
      <c r="K33" s="60"/>
      <c r="L33" s="60"/>
      <c r="N33" s="58"/>
      <c r="O33" s="233"/>
      <c r="P33" s="287"/>
      <c r="Q33" s="281" t="s">
        <v>20</v>
      </c>
      <c r="R33" s="282"/>
      <c r="S33" s="14">
        <f>((S51+S41)*T33)+S42+S43+S50</f>
        <v>1296.3527840072875</v>
      </c>
      <c r="T33" s="26">
        <v>0.1</v>
      </c>
      <c r="U33" s="60"/>
      <c r="V33" s="59"/>
      <c r="W33" s="60"/>
      <c r="X33" s="59"/>
      <c r="Y33" s="58"/>
      <c r="Z33" s="233"/>
      <c r="AA33" s="234"/>
      <c r="AB33" s="239" t="s">
        <v>20</v>
      </c>
      <c r="AC33" s="240"/>
      <c r="AD33" s="164">
        <f>((AD51+AD42+AD41)*AE33)+AD43+AD45+AD50</f>
        <v>664.72184460148128</v>
      </c>
      <c r="AE33" s="163">
        <v>0.1</v>
      </c>
      <c r="AF33" s="60"/>
      <c r="AG33" s="59"/>
      <c r="AH33" s="60"/>
      <c r="AI33" s="56"/>
      <c r="AJ33" s="58"/>
      <c r="AK33" s="233"/>
      <c r="AL33" s="234"/>
      <c r="AM33" s="239" t="s">
        <v>20</v>
      </c>
      <c r="AN33" s="240"/>
      <c r="AO33" s="164">
        <f>((AO51)*AP33)+AO41+AO50</f>
        <v>852.00312377182854</v>
      </c>
      <c r="AP33" s="163">
        <v>0.1</v>
      </c>
      <c r="AQ33" s="60"/>
      <c r="AR33" s="59"/>
      <c r="AS33" s="60"/>
      <c r="AT33" s="56"/>
      <c r="AU33" s="56"/>
      <c r="AV33" s="56"/>
      <c r="AW33" s="56"/>
      <c r="AX33" s="56"/>
      <c r="AY33" s="56"/>
      <c r="AZ33" s="56"/>
      <c r="BA33" s="56"/>
      <c r="BB33" s="56"/>
    </row>
    <row r="34" spans="4:54" ht="13.5" thickBot="1" x14ac:dyDescent="0.25">
      <c r="D34" s="58"/>
      <c r="E34" s="19"/>
      <c r="F34" s="59"/>
      <c r="G34" s="59"/>
      <c r="H34" s="59"/>
      <c r="I34" s="59"/>
      <c r="J34" s="59"/>
      <c r="K34" s="60"/>
      <c r="L34" s="60"/>
      <c r="N34" s="58"/>
      <c r="O34" s="19"/>
      <c r="P34" s="59"/>
      <c r="Q34" s="59"/>
      <c r="R34" s="59"/>
      <c r="S34" s="59"/>
      <c r="T34" s="59"/>
      <c r="U34" s="60"/>
      <c r="V34" s="59"/>
      <c r="W34" s="60"/>
      <c r="X34" s="59"/>
      <c r="Y34" s="58"/>
      <c r="Z34" s="19"/>
      <c r="AA34" s="59"/>
      <c r="AB34" s="59"/>
      <c r="AC34" s="59"/>
      <c r="AD34" s="59"/>
      <c r="AE34" s="59"/>
      <c r="AF34" s="60"/>
      <c r="AG34" s="59"/>
      <c r="AH34" s="60"/>
      <c r="AI34" s="56"/>
      <c r="AJ34" s="58"/>
      <c r="AK34" s="19"/>
      <c r="AL34" s="59"/>
      <c r="AM34" s="59"/>
      <c r="AN34" s="59"/>
      <c r="AO34" s="59"/>
      <c r="AP34" s="59"/>
      <c r="AQ34" s="60"/>
      <c r="AR34" s="59"/>
      <c r="AS34" s="60"/>
      <c r="AT34" s="56"/>
      <c r="AU34" s="56"/>
      <c r="AV34" s="56"/>
      <c r="AW34" s="56"/>
      <c r="AX34" s="56"/>
      <c r="AY34" s="56"/>
      <c r="AZ34" s="56"/>
      <c r="BA34" s="56"/>
      <c r="BB34" s="56"/>
    </row>
    <row r="35" spans="4:54" ht="13.5" customHeight="1" thickBot="1" x14ac:dyDescent="0.25">
      <c r="D35" s="58"/>
      <c r="E35" s="208" t="s">
        <v>22</v>
      </c>
      <c r="F35" s="209"/>
      <c r="G35" s="209"/>
      <c r="H35" s="209"/>
      <c r="I35" s="209"/>
      <c r="J35" s="209"/>
      <c r="K35" s="255"/>
      <c r="L35" s="60"/>
      <c r="N35" s="58"/>
      <c r="O35" s="208" t="s">
        <v>22</v>
      </c>
      <c r="P35" s="209"/>
      <c r="Q35" s="209"/>
      <c r="R35" s="209"/>
      <c r="S35" s="209"/>
      <c r="T35" s="209"/>
      <c r="U35" s="255"/>
      <c r="V35" s="41"/>
      <c r="W35" s="3"/>
      <c r="X35" s="41"/>
      <c r="Y35" s="58"/>
      <c r="Z35" s="208" t="s">
        <v>22</v>
      </c>
      <c r="AA35" s="209"/>
      <c r="AB35" s="209"/>
      <c r="AC35" s="209"/>
      <c r="AD35" s="209"/>
      <c r="AE35" s="209"/>
      <c r="AF35" s="255"/>
      <c r="AG35" s="59"/>
      <c r="AH35" s="60"/>
      <c r="AI35" s="56"/>
      <c r="AJ35" s="58"/>
      <c r="AK35" s="208" t="s">
        <v>22</v>
      </c>
      <c r="AL35" s="209"/>
      <c r="AM35" s="209"/>
      <c r="AN35" s="209"/>
      <c r="AO35" s="209"/>
      <c r="AP35" s="209"/>
      <c r="AQ35" s="255"/>
      <c r="AR35" s="59"/>
      <c r="AS35" s="60"/>
      <c r="AT35" s="56"/>
      <c r="AU35" s="56"/>
      <c r="AV35" s="56"/>
      <c r="AW35" s="56"/>
      <c r="AX35" s="56"/>
      <c r="AY35" s="56"/>
      <c r="AZ35" s="56"/>
      <c r="BA35" s="56"/>
      <c r="BB35" s="56"/>
    </row>
    <row r="36" spans="4:54" ht="13.5" thickBot="1" x14ac:dyDescent="0.25">
      <c r="D36" s="58"/>
      <c r="E36" s="144"/>
      <c r="F36" s="145"/>
      <c r="G36" s="145"/>
      <c r="H36" s="145"/>
      <c r="I36" s="145"/>
      <c r="J36" s="145"/>
      <c r="K36" s="146"/>
      <c r="L36" s="60"/>
      <c r="N36" s="58"/>
      <c r="O36" s="144"/>
      <c r="P36" s="145"/>
      <c r="Q36" s="145"/>
      <c r="R36" s="145"/>
      <c r="S36" s="145"/>
      <c r="T36" s="145"/>
      <c r="U36" s="146"/>
      <c r="V36" s="142"/>
      <c r="W36" s="143"/>
      <c r="X36" s="142"/>
      <c r="Y36" s="58"/>
      <c r="Z36" s="144"/>
      <c r="AA36" s="145"/>
      <c r="AB36" s="145"/>
      <c r="AC36" s="145"/>
      <c r="AD36" s="145"/>
      <c r="AE36" s="145"/>
      <c r="AF36" s="146"/>
      <c r="AG36" s="59"/>
      <c r="AH36" s="60"/>
      <c r="AI36" s="56"/>
      <c r="AJ36" s="58"/>
      <c r="AK36" s="170"/>
      <c r="AL36" s="171"/>
      <c r="AM36" s="171"/>
      <c r="AN36" s="171"/>
      <c r="AO36" s="171"/>
      <c r="AP36" s="171"/>
      <c r="AQ36" s="172"/>
      <c r="AR36" s="59"/>
      <c r="AS36" s="60"/>
      <c r="AT36" s="56"/>
      <c r="AU36" s="56"/>
      <c r="AV36" s="56"/>
      <c r="AW36" s="56"/>
      <c r="AX36" s="56"/>
      <c r="AY36" s="56"/>
      <c r="AZ36" s="56"/>
      <c r="BA36" s="56"/>
      <c r="BB36" s="56"/>
    </row>
    <row r="37" spans="4:54" ht="36.75" customHeight="1" thickBot="1" x14ac:dyDescent="0.25">
      <c r="D37" s="58"/>
      <c r="E37" s="2" t="s">
        <v>23</v>
      </c>
      <c r="F37" s="3" t="s">
        <v>24</v>
      </c>
      <c r="G37" s="3" t="s">
        <v>25</v>
      </c>
      <c r="H37" s="3" t="s">
        <v>26</v>
      </c>
      <c r="I37" s="3" t="s">
        <v>27</v>
      </c>
      <c r="J37" s="3" t="s">
        <v>28</v>
      </c>
      <c r="K37" s="3" t="s">
        <v>29</v>
      </c>
      <c r="L37" s="60"/>
      <c r="N37" s="58"/>
      <c r="O37" s="2" t="s">
        <v>23</v>
      </c>
      <c r="P37" s="3" t="s">
        <v>24</v>
      </c>
      <c r="Q37" s="3" t="s">
        <v>25</v>
      </c>
      <c r="R37" s="3" t="s">
        <v>26</v>
      </c>
      <c r="S37" s="3" t="s">
        <v>27</v>
      </c>
      <c r="T37" s="3" t="s">
        <v>28</v>
      </c>
      <c r="U37" s="3" t="s">
        <v>29</v>
      </c>
      <c r="V37" s="41"/>
      <c r="W37" s="3"/>
      <c r="X37" s="41"/>
      <c r="Y37" s="58"/>
      <c r="Z37" s="4" t="s">
        <v>23</v>
      </c>
      <c r="AA37" s="140" t="s">
        <v>24</v>
      </c>
      <c r="AB37" s="140" t="s">
        <v>25</v>
      </c>
      <c r="AC37" s="140" t="s">
        <v>26</v>
      </c>
      <c r="AD37" s="140" t="s">
        <v>27</v>
      </c>
      <c r="AE37" s="140" t="s">
        <v>28</v>
      </c>
      <c r="AF37" s="140" t="s">
        <v>29</v>
      </c>
      <c r="AG37" s="59"/>
      <c r="AH37" s="60"/>
      <c r="AI37" s="56"/>
      <c r="AJ37" s="58"/>
      <c r="AK37" s="4" t="s">
        <v>23</v>
      </c>
      <c r="AL37" s="169" t="s">
        <v>24</v>
      </c>
      <c r="AM37" s="169" t="s">
        <v>25</v>
      </c>
      <c r="AN37" s="169" t="s">
        <v>26</v>
      </c>
      <c r="AO37" s="169" t="s">
        <v>27</v>
      </c>
      <c r="AP37" s="169" t="s">
        <v>28</v>
      </c>
      <c r="AQ37" s="169" t="s">
        <v>29</v>
      </c>
      <c r="AR37" s="59"/>
      <c r="AS37" s="60"/>
      <c r="AT37" s="56"/>
      <c r="AU37" s="56"/>
      <c r="AV37" s="56"/>
      <c r="AW37" s="56"/>
      <c r="AX37" s="56"/>
      <c r="AY37" s="56"/>
      <c r="AZ37" s="56"/>
      <c r="BA37" s="56"/>
      <c r="BB37" s="56"/>
    </row>
    <row r="38" spans="4:54" x14ac:dyDescent="0.2">
      <c r="D38" s="58"/>
      <c r="E38" s="6"/>
      <c r="F38" s="7"/>
      <c r="G38" s="7" t="s">
        <v>30</v>
      </c>
      <c r="H38" s="7"/>
      <c r="I38" s="8">
        <v>0</v>
      </c>
      <c r="J38" s="7"/>
      <c r="K38" s="9"/>
      <c r="L38" s="60"/>
      <c r="N38" s="58"/>
      <c r="O38" s="6"/>
      <c r="P38" s="7"/>
      <c r="Q38" s="7" t="s">
        <v>30</v>
      </c>
      <c r="R38" s="7"/>
      <c r="S38" s="8">
        <f>Q29</f>
        <v>3795.6408974999999</v>
      </c>
      <c r="T38" s="7"/>
      <c r="U38" s="9"/>
      <c r="V38" s="142"/>
      <c r="W38" s="143"/>
      <c r="X38" s="142"/>
      <c r="Y38" s="58"/>
      <c r="Z38" s="15"/>
      <c r="AA38" s="16"/>
      <c r="AB38" s="7" t="s">
        <v>30</v>
      </c>
      <c r="AC38" s="7"/>
      <c r="AD38" s="8">
        <f>AB29</f>
        <v>3950.8524122060376</v>
      </c>
      <c r="AE38" s="7"/>
      <c r="AF38" s="9"/>
      <c r="AG38" s="59"/>
      <c r="AH38" s="60"/>
      <c r="AI38" s="56"/>
      <c r="AJ38" s="58"/>
      <c r="AK38" s="15"/>
      <c r="AL38" s="16"/>
      <c r="AM38" s="7" t="s">
        <v>30</v>
      </c>
      <c r="AN38" s="7"/>
      <c r="AO38" s="8">
        <f>AF61</f>
        <v>3942.4890155869152</v>
      </c>
      <c r="AP38" s="7"/>
      <c r="AQ38" s="9"/>
      <c r="AR38" s="59"/>
      <c r="AS38" s="60"/>
      <c r="AT38" s="56"/>
      <c r="AU38" s="56"/>
      <c r="AV38" s="56"/>
      <c r="AW38" s="56"/>
      <c r="AX38" s="56"/>
      <c r="AY38" s="56"/>
      <c r="AZ38" s="56"/>
      <c r="BA38" s="56"/>
      <c r="BB38" s="56"/>
    </row>
    <row r="39" spans="4:54" x14ac:dyDescent="0.2">
      <c r="D39" s="58"/>
      <c r="E39" s="141"/>
      <c r="F39" s="11"/>
      <c r="G39" s="142" t="s">
        <v>31</v>
      </c>
      <c r="H39" s="142"/>
      <c r="I39" s="10">
        <v>0</v>
      </c>
      <c r="J39" s="11" t="s">
        <v>32</v>
      </c>
      <c r="K39" s="143"/>
      <c r="L39" s="60"/>
      <c r="N39" s="58"/>
      <c r="O39" s="5">
        <v>42410</v>
      </c>
      <c r="P39" s="11"/>
      <c r="Q39" s="142" t="s">
        <v>31</v>
      </c>
      <c r="R39" s="142" t="s">
        <v>73</v>
      </c>
      <c r="S39" s="10">
        <v>1800</v>
      </c>
      <c r="T39" s="11" t="s">
        <v>32</v>
      </c>
      <c r="U39" s="143"/>
      <c r="V39" s="142"/>
      <c r="W39" s="143"/>
      <c r="X39" s="142"/>
      <c r="Y39" s="58"/>
      <c r="Z39" s="18">
        <v>42443</v>
      </c>
      <c r="AA39" s="11"/>
      <c r="AB39" s="142" t="s">
        <v>31</v>
      </c>
      <c r="AC39" s="142" t="s">
        <v>73</v>
      </c>
      <c r="AD39" s="10">
        <v>2800</v>
      </c>
      <c r="AE39" s="11" t="s">
        <v>32</v>
      </c>
      <c r="AF39" s="143"/>
      <c r="AG39" s="59"/>
      <c r="AH39" s="60"/>
      <c r="AI39" s="56"/>
      <c r="AJ39" s="58"/>
      <c r="AK39" s="18">
        <v>42480</v>
      </c>
      <c r="AL39" s="11"/>
      <c r="AM39" s="178" t="s">
        <v>31</v>
      </c>
      <c r="AN39" s="178" t="s">
        <v>73</v>
      </c>
      <c r="AO39" s="10">
        <v>2000</v>
      </c>
      <c r="AP39" s="11" t="s">
        <v>32</v>
      </c>
      <c r="AQ39" s="179"/>
      <c r="AR39" s="59"/>
      <c r="AS39" s="60"/>
      <c r="AT39" s="56"/>
      <c r="AU39" s="56"/>
      <c r="AV39" s="56"/>
      <c r="AW39" s="56"/>
      <c r="AX39" s="56"/>
      <c r="AY39" s="56"/>
      <c r="AZ39" s="56"/>
      <c r="BA39" s="56"/>
      <c r="BB39" s="56"/>
    </row>
    <row r="40" spans="4:54" x14ac:dyDescent="0.2">
      <c r="D40" s="58"/>
      <c r="E40" s="141"/>
      <c r="F40" s="11"/>
      <c r="G40" s="159" t="s">
        <v>33</v>
      </c>
      <c r="H40" s="142"/>
      <c r="I40" s="10">
        <f>SUM(I39)</f>
        <v>0</v>
      </c>
      <c r="J40" s="11" t="s">
        <v>32</v>
      </c>
      <c r="K40" s="143"/>
      <c r="L40" s="60"/>
      <c r="N40" s="58"/>
      <c r="O40" s="141"/>
      <c r="P40" s="11"/>
      <c r="Q40" s="159" t="s">
        <v>33</v>
      </c>
      <c r="R40" s="142"/>
      <c r="S40" s="10">
        <f>SUM(S39)</f>
        <v>1800</v>
      </c>
      <c r="T40" s="11" t="s">
        <v>32</v>
      </c>
      <c r="U40" s="143"/>
      <c r="V40" s="142"/>
      <c r="W40" s="143"/>
      <c r="X40" s="142"/>
      <c r="Y40" s="58"/>
      <c r="Z40" s="17"/>
      <c r="AA40" s="11"/>
      <c r="AB40" s="159" t="s">
        <v>33</v>
      </c>
      <c r="AC40" s="142"/>
      <c r="AD40" s="10">
        <f>SUM(AD39)</f>
        <v>2800</v>
      </c>
      <c r="AE40" s="11" t="s">
        <v>32</v>
      </c>
      <c r="AF40" s="143"/>
      <c r="AG40" s="59"/>
      <c r="AH40" s="60"/>
      <c r="AI40" s="56"/>
      <c r="AJ40" s="58"/>
      <c r="AK40" s="17"/>
      <c r="AL40" s="11"/>
      <c r="AM40" s="180" t="s">
        <v>33</v>
      </c>
      <c r="AN40" s="178"/>
      <c r="AO40" s="10">
        <f>SUM(AO39)</f>
        <v>2000</v>
      </c>
      <c r="AP40" s="11" t="s">
        <v>32</v>
      </c>
      <c r="AQ40" s="179"/>
      <c r="AR40" s="59"/>
      <c r="AS40" s="60"/>
      <c r="AT40" s="56"/>
      <c r="AU40" s="56"/>
      <c r="AV40" s="56"/>
      <c r="AW40" s="56"/>
      <c r="AX40" s="56"/>
      <c r="AY40" s="56"/>
      <c r="AZ40" s="56"/>
      <c r="BA40" s="56"/>
      <c r="BB40" s="56"/>
    </row>
    <row r="41" spans="4:54" x14ac:dyDescent="0.2">
      <c r="D41" s="58"/>
      <c r="E41" s="5">
        <v>42379</v>
      </c>
      <c r="F41" s="11">
        <v>2343</v>
      </c>
      <c r="G41" s="159" t="s">
        <v>40</v>
      </c>
      <c r="H41" s="142" t="s">
        <v>4</v>
      </c>
      <c r="I41" s="10">
        <v>500</v>
      </c>
      <c r="J41" s="11" t="s">
        <v>34</v>
      </c>
      <c r="K41" s="143"/>
      <c r="L41" s="60"/>
      <c r="N41" s="58"/>
      <c r="O41" s="5">
        <v>42424</v>
      </c>
      <c r="P41" s="11">
        <v>1255</v>
      </c>
      <c r="Q41" s="159" t="s">
        <v>93</v>
      </c>
      <c r="R41" s="142" t="s">
        <v>4</v>
      </c>
      <c r="S41" s="10">
        <v>950</v>
      </c>
      <c r="T41" s="11" t="s">
        <v>34</v>
      </c>
      <c r="U41" s="143"/>
      <c r="V41" s="46"/>
      <c r="W41" s="12"/>
      <c r="X41" s="46"/>
      <c r="Y41" s="58"/>
      <c r="Z41" s="18">
        <v>42439</v>
      </c>
      <c r="AA41" s="11">
        <v>3425</v>
      </c>
      <c r="AB41" s="142" t="s">
        <v>96</v>
      </c>
      <c r="AC41" s="142" t="s">
        <v>4</v>
      </c>
      <c r="AD41" s="10">
        <v>850</v>
      </c>
      <c r="AE41" s="11" t="s">
        <v>34</v>
      </c>
      <c r="AF41" s="12">
        <f>AD41*0</f>
        <v>0</v>
      </c>
      <c r="AG41" s="59"/>
      <c r="AH41" s="60"/>
      <c r="AI41" s="56"/>
      <c r="AJ41" s="58"/>
      <c r="AK41" s="18">
        <v>42399</v>
      </c>
      <c r="AL41" s="11">
        <v>2546</v>
      </c>
      <c r="AM41" s="178" t="s">
        <v>76</v>
      </c>
      <c r="AN41" s="178" t="s">
        <v>160</v>
      </c>
      <c r="AO41" s="10">
        <v>640</v>
      </c>
      <c r="AP41" s="11" t="s">
        <v>34</v>
      </c>
      <c r="AQ41" s="12">
        <f>AO41*2</f>
        <v>1280</v>
      </c>
      <c r="AR41" s="59"/>
      <c r="AS41" s="60"/>
      <c r="AT41" s="56"/>
      <c r="AU41" s="56"/>
      <c r="AV41" s="56"/>
      <c r="AW41" s="56"/>
      <c r="AX41" s="56"/>
      <c r="AY41" s="56"/>
      <c r="AZ41" s="56"/>
      <c r="BA41" s="56"/>
      <c r="BB41" s="56"/>
    </row>
    <row r="42" spans="4:54" x14ac:dyDescent="0.2">
      <c r="D42" s="58"/>
      <c r="E42" s="5">
        <v>42387</v>
      </c>
      <c r="F42" s="11">
        <v>2546</v>
      </c>
      <c r="G42" s="159" t="s">
        <v>41</v>
      </c>
      <c r="H42" s="142" t="s">
        <v>4</v>
      </c>
      <c r="I42" s="10">
        <v>2300</v>
      </c>
      <c r="J42" s="11" t="s">
        <v>34</v>
      </c>
      <c r="K42" s="143"/>
      <c r="L42" s="60"/>
      <c r="N42" s="58"/>
      <c r="O42" s="5">
        <v>42374</v>
      </c>
      <c r="P42" s="11">
        <v>1255</v>
      </c>
      <c r="Q42" s="159" t="s">
        <v>42</v>
      </c>
      <c r="R42" s="142" t="s">
        <v>80</v>
      </c>
      <c r="S42" s="10">
        <v>350</v>
      </c>
      <c r="T42" s="11" t="s">
        <v>34</v>
      </c>
      <c r="U42" s="136">
        <f>S42*1</f>
        <v>350</v>
      </c>
      <c r="V42" s="46"/>
      <c r="W42" s="12"/>
      <c r="X42" s="46"/>
      <c r="Y42" s="81"/>
      <c r="Z42" s="18">
        <v>42454</v>
      </c>
      <c r="AA42" s="11">
        <v>3425</v>
      </c>
      <c r="AB42" s="142" t="s">
        <v>98</v>
      </c>
      <c r="AC42" s="142" t="s">
        <v>4</v>
      </c>
      <c r="AD42" s="10">
        <v>930</v>
      </c>
      <c r="AE42" s="11" t="s">
        <v>34</v>
      </c>
      <c r="AF42" s="12">
        <f>AD42*0</f>
        <v>0</v>
      </c>
      <c r="AG42" s="59"/>
      <c r="AH42" s="60"/>
      <c r="AI42" s="56"/>
      <c r="AJ42" s="81"/>
      <c r="AK42" s="18"/>
      <c r="AL42" s="11"/>
      <c r="AM42" s="178"/>
      <c r="AN42" s="178"/>
      <c r="AO42" s="10"/>
      <c r="AP42" s="11"/>
      <c r="AQ42" s="12"/>
      <c r="AR42" s="59"/>
      <c r="AS42" s="60"/>
      <c r="AT42" s="56"/>
      <c r="AU42" s="56"/>
      <c r="AV42" s="56"/>
      <c r="AW42" s="56"/>
      <c r="AX42" s="56"/>
      <c r="AY42" s="56"/>
      <c r="AZ42" s="56"/>
      <c r="BA42" s="56"/>
      <c r="BB42" s="56"/>
    </row>
    <row r="43" spans="4:54" x14ac:dyDescent="0.2">
      <c r="D43" s="58"/>
      <c r="E43" s="5">
        <v>42374</v>
      </c>
      <c r="F43" s="11">
        <v>1255</v>
      </c>
      <c r="G43" s="159" t="s">
        <v>42</v>
      </c>
      <c r="H43" s="142" t="s">
        <v>69</v>
      </c>
      <c r="I43" s="10">
        <v>350</v>
      </c>
      <c r="J43" s="11" t="s">
        <v>34</v>
      </c>
      <c r="K43" s="12">
        <f>I43*2</f>
        <v>700</v>
      </c>
      <c r="L43" s="60"/>
      <c r="N43" s="58"/>
      <c r="O43" s="5">
        <v>42399</v>
      </c>
      <c r="P43" s="11">
        <v>2546</v>
      </c>
      <c r="Q43" s="159" t="s">
        <v>76</v>
      </c>
      <c r="R43" s="142" t="s">
        <v>81</v>
      </c>
      <c r="S43" s="10">
        <v>640</v>
      </c>
      <c r="T43" s="11" t="s">
        <v>34</v>
      </c>
      <c r="U43" s="136">
        <f>S43*4</f>
        <v>2560</v>
      </c>
      <c r="V43" s="46"/>
      <c r="W43" s="12"/>
      <c r="X43" s="46"/>
      <c r="Y43" s="58"/>
      <c r="Z43" s="18">
        <v>42374</v>
      </c>
      <c r="AA43" s="11">
        <v>1255</v>
      </c>
      <c r="AB43" s="142" t="s">
        <v>42</v>
      </c>
      <c r="AC43" s="142" t="s">
        <v>82</v>
      </c>
      <c r="AD43" s="10">
        <v>350</v>
      </c>
      <c r="AE43" s="11" t="s">
        <v>34</v>
      </c>
      <c r="AF43" s="12">
        <f>AD43*0</f>
        <v>0</v>
      </c>
      <c r="AG43" s="59"/>
      <c r="AH43" s="60"/>
      <c r="AI43" s="56"/>
      <c r="AJ43" s="58"/>
      <c r="AK43" s="18"/>
      <c r="AL43" s="11"/>
      <c r="AM43" s="59" t="s">
        <v>159</v>
      </c>
      <c r="AN43" s="59" t="s">
        <v>4</v>
      </c>
      <c r="AO43" s="100">
        <f>((AO41+AO40+AO42+AO39+AQ41+AQ42)-AO38)*0.05%</f>
        <v>0.98875549220654235</v>
      </c>
      <c r="AP43" s="11" t="s">
        <v>34</v>
      </c>
      <c r="AQ43" s="12"/>
      <c r="AR43" s="59"/>
      <c r="AS43" s="60"/>
      <c r="AT43" s="56"/>
      <c r="AU43" s="56"/>
      <c r="AV43" s="56"/>
      <c r="AW43" s="56"/>
      <c r="AX43" s="56"/>
      <c r="AY43" s="56"/>
      <c r="AZ43" s="56"/>
      <c r="BA43" s="56"/>
      <c r="BB43" s="56"/>
    </row>
    <row r="44" spans="4:54" ht="25.5" x14ac:dyDescent="0.2">
      <c r="D44" s="58"/>
      <c r="E44" s="5">
        <v>42374</v>
      </c>
      <c r="F44" s="11">
        <v>1255</v>
      </c>
      <c r="G44" s="142" t="s">
        <v>158</v>
      </c>
      <c r="H44" s="142" t="s">
        <v>4</v>
      </c>
      <c r="I44" s="10">
        <f>(I43-50)*0.5%</f>
        <v>1.5</v>
      </c>
      <c r="J44" s="11" t="s">
        <v>34</v>
      </c>
      <c r="K44" s="12"/>
      <c r="L44" s="60"/>
      <c r="N44" s="58"/>
      <c r="O44" s="5">
        <v>42429</v>
      </c>
      <c r="P44" s="11"/>
      <c r="Q44" s="59" t="s">
        <v>159</v>
      </c>
      <c r="R44" s="59" t="s">
        <v>4</v>
      </c>
      <c r="S44" s="100">
        <f>((S42+S41+S38+S43+U42+U43)-S39)*0.05%</f>
        <v>3.42282044875</v>
      </c>
      <c r="T44" s="11"/>
      <c r="U44" s="12"/>
      <c r="V44" s="46"/>
      <c r="W44" s="12"/>
      <c r="X44" s="46"/>
      <c r="Y44" s="58"/>
      <c r="Z44" s="18">
        <v>42399</v>
      </c>
      <c r="AA44" s="11">
        <v>2546</v>
      </c>
      <c r="AB44" s="142" t="s">
        <v>76</v>
      </c>
      <c r="AC44" s="142" t="s">
        <v>83</v>
      </c>
      <c r="AD44" s="10">
        <v>640</v>
      </c>
      <c r="AE44" s="11" t="s">
        <v>34</v>
      </c>
      <c r="AF44" s="12">
        <f>AD44*3</f>
        <v>1920</v>
      </c>
      <c r="AG44" s="59"/>
      <c r="AH44" s="60"/>
      <c r="AI44" s="56"/>
      <c r="AJ44" s="58"/>
      <c r="AK44" s="18"/>
      <c r="AL44" s="11"/>
      <c r="AM44" s="178"/>
      <c r="AN44" s="178"/>
      <c r="AO44" s="10"/>
      <c r="AP44" s="11"/>
      <c r="AQ44" s="12"/>
      <c r="AR44" s="59"/>
      <c r="AS44" s="60"/>
      <c r="AT44" s="56"/>
      <c r="AU44" s="56"/>
      <c r="AV44" s="56"/>
      <c r="AW44" s="56"/>
      <c r="AX44" s="56"/>
      <c r="AY44" s="56"/>
      <c r="AZ44" s="56"/>
      <c r="BA44" s="56"/>
      <c r="BB44" s="56"/>
    </row>
    <row r="45" spans="4:54" x14ac:dyDescent="0.2">
      <c r="D45" s="58"/>
      <c r="E45" s="5">
        <v>42399</v>
      </c>
      <c r="F45" s="11">
        <v>2546</v>
      </c>
      <c r="G45" s="159" t="s">
        <v>76</v>
      </c>
      <c r="H45" s="142" t="s">
        <v>70</v>
      </c>
      <c r="I45" s="10">
        <v>640</v>
      </c>
      <c r="J45" s="11" t="s">
        <v>34</v>
      </c>
      <c r="K45" s="12">
        <f>I45*5</f>
        <v>3200</v>
      </c>
      <c r="L45" s="60"/>
      <c r="N45" s="81"/>
      <c r="O45" s="5"/>
      <c r="P45" s="11"/>
      <c r="Q45" s="159"/>
      <c r="R45" s="142"/>
      <c r="S45" s="10"/>
      <c r="T45" s="11"/>
      <c r="U45" s="12"/>
      <c r="V45" s="59"/>
      <c r="W45" s="60"/>
      <c r="X45" s="59"/>
      <c r="Y45" s="58"/>
      <c r="Z45" s="18">
        <v>42460</v>
      </c>
      <c r="AA45" s="11"/>
      <c r="AB45" s="59" t="s">
        <v>159</v>
      </c>
      <c r="AC45" s="59" t="s">
        <v>4</v>
      </c>
      <c r="AD45" s="100">
        <f>((AD43+AD42+AD38+AD44+AD41+AF43+AF44)-AD39)*0.05%</f>
        <v>2.9204262061030186</v>
      </c>
      <c r="AE45" s="11" t="s">
        <v>34</v>
      </c>
      <c r="AF45" s="60"/>
      <c r="AG45" s="59"/>
      <c r="AH45" s="60"/>
      <c r="AI45" s="56"/>
      <c r="AJ45" s="58"/>
      <c r="AK45" s="18"/>
      <c r="AL45" s="11"/>
      <c r="AM45" s="178"/>
      <c r="AN45" s="178"/>
      <c r="AO45" s="10"/>
      <c r="AP45" s="11"/>
      <c r="AQ45" s="12"/>
      <c r="AR45" s="59"/>
      <c r="AS45" s="60"/>
      <c r="AT45" s="56"/>
      <c r="AU45" s="56"/>
      <c r="AV45" s="56"/>
      <c r="AW45" s="56"/>
      <c r="AX45" s="56"/>
      <c r="AY45" s="56"/>
      <c r="AZ45" s="56"/>
      <c r="BA45" s="56"/>
      <c r="BB45" s="56"/>
    </row>
    <row r="46" spans="4:54" ht="25.5" x14ac:dyDescent="0.2">
      <c r="D46" s="58"/>
      <c r="E46" s="5">
        <v>42399</v>
      </c>
      <c r="F46" s="11">
        <v>2546</v>
      </c>
      <c r="G46" s="142" t="s">
        <v>158</v>
      </c>
      <c r="H46" s="142" t="s">
        <v>4</v>
      </c>
      <c r="I46" s="10">
        <f>(I45-50)*0.05%</f>
        <v>0.29499999999999998</v>
      </c>
      <c r="J46" s="11" t="s">
        <v>34</v>
      </c>
      <c r="K46" s="12"/>
      <c r="L46" s="60"/>
      <c r="N46" s="81"/>
      <c r="O46" s="5"/>
      <c r="P46" s="11"/>
      <c r="Q46" s="159"/>
      <c r="R46" s="142"/>
      <c r="S46" s="10"/>
      <c r="T46" s="11"/>
      <c r="U46" s="12"/>
      <c r="V46" s="59"/>
      <c r="W46" s="60"/>
      <c r="X46" s="59"/>
      <c r="Y46" s="58"/>
      <c r="Z46" s="5"/>
      <c r="AA46" s="11"/>
      <c r="AB46" s="59"/>
      <c r="AC46" s="59"/>
      <c r="AD46" s="100"/>
      <c r="AE46" s="11"/>
      <c r="AF46" s="60"/>
      <c r="AG46" s="59"/>
      <c r="AH46" s="60"/>
      <c r="AI46" s="56"/>
      <c r="AJ46" s="58"/>
      <c r="AK46" s="82"/>
      <c r="AL46" s="83"/>
      <c r="AM46" s="59"/>
      <c r="AN46" s="59"/>
      <c r="AO46" s="59"/>
      <c r="AP46" s="11" t="s">
        <v>34</v>
      </c>
      <c r="AQ46" s="60"/>
      <c r="AR46" s="59"/>
      <c r="AS46" s="60"/>
      <c r="AT46" s="56"/>
      <c r="AU46" s="56"/>
      <c r="AV46" s="56"/>
      <c r="AW46" s="56"/>
      <c r="AX46" s="56"/>
      <c r="AY46" s="56"/>
      <c r="AZ46" s="56"/>
      <c r="BA46" s="56"/>
      <c r="BB46" s="56"/>
    </row>
    <row r="47" spans="4:54" x14ac:dyDescent="0.2">
      <c r="D47" s="58"/>
      <c r="E47" s="5">
        <v>42400</v>
      </c>
      <c r="F47" s="142"/>
      <c r="G47" s="59" t="s">
        <v>159</v>
      </c>
      <c r="H47" s="59" t="s">
        <v>4</v>
      </c>
      <c r="I47" s="100">
        <f>(I45+I43+I42+I41+I38+K43+I44+I46+K45)*0.05%</f>
        <v>3.8458975</v>
      </c>
      <c r="J47" s="59"/>
      <c r="K47" s="60"/>
      <c r="L47" s="60"/>
      <c r="N47" s="81"/>
      <c r="O47" s="141"/>
      <c r="P47" s="142"/>
      <c r="Q47" s="59"/>
      <c r="R47" s="59"/>
      <c r="S47" s="59"/>
      <c r="T47" s="59"/>
      <c r="U47" s="60"/>
      <c r="V47" s="142"/>
      <c r="W47" s="143"/>
      <c r="X47" s="142"/>
      <c r="Y47" s="81"/>
      <c r="Z47" s="58"/>
      <c r="AA47" s="59"/>
      <c r="AB47" s="59"/>
      <c r="AC47" s="59"/>
      <c r="AD47" s="59"/>
      <c r="AE47" s="59"/>
      <c r="AF47" s="60"/>
      <c r="AG47" s="59"/>
      <c r="AH47" s="60"/>
      <c r="AI47" s="56"/>
      <c r="AJ47" s="81"/>
      <c r="AK47" s="58"/>
      <c r="AL47" s="59"/>
      <c r="AM47" s="59"/>
      <c r="AN47" s="59"/>
      <c r="AO47" s="59"/>
      <c r="AP47" s="59"/>
      <c r="AQ47" s="60"/>
      <c r="AR47" s="59"/>
      <c r="AS47" s="60"/>
      <c r="AT47" s="56"/>
      <c r="AU47" s="56"/>
      <c r="AV47" s="56"/>
      <c r="AW47" s="56"/>
      <c r="AX47" s="56"/>
      <c r="AY47" s="56"/>
      <c r="AZ47" s="56"/>
      <c r="BA47" s="56"/>
      <c r="BB47" s="56"/>
    </row>
    <row r="48" spans="4:54" x14ac:dyDescent="0.2">
      <c r="D48" s="58"/>
      <c r="E48" s="141"/>
      <c r="F48" s="142"/>
      <c r="G48" s="59"/>
      <c r="H48" s="59"/>
      <c r="I48" s="59"/>
      <c r="J48" s="59"/>
      <c r="K48" s="60"/>
      <c r="L48" s="60"/>
      <c r="N48" s="81"/>
      <c r="O48" s="141"/>
      <c r="P48" s="142"/>
      <c r="Q48" s="59"/>
      <c r="R48" s="59"/>
      <c r="S48" s="59"/>
      <c r="T48" s="59"/>
      <c r="U48" s="60"/>
      <c r="V48" s="142"/>
      <c r="W48" s="143"/>
      <c r="X48" s="142"/>
      <c r="Y48" s="81"/>
      <c r="Z48" s="58"/>
      <c r="AA48" s="59"/>
      <c r="AB48" s="59"/>
      <c r="AC48" s="59"/>
      <c r="AD48" s="59"/>
      <c r="AE48" s="59"/>
      <c r="AF48" s="60"/>
      <c r="AG48" s="59"/>
      <c r="AH48" s="60"/>
      <c r="AI48" s="56"/>
      <c r="AJ48" s="81"/>
      <c r="AK48" s="58"/>
      <c r="AL48" s="59"/>
      <c r="AM48" s="59"/>
      <c r="AN48" s="59"/>
      <c r="AO48" s="59"/>
      <c r="AP48" s="59"/>
      <c r="AQ48" s="60"/>
      <c r="AR48" s="59"/>
      <c r="AS48" s="60"/>
      <c r="AT48" s="56"/>
      <c r="AU48" s="56"/>
      <c r="AV48" s="56"/>
      <c r="AW48" s="56"/>
      <c r="AX48" s="56"/>
      <c r="AY48" s="56"/>
      <c r="AZ48" s="56"/>
      <c r="BA48" s="56"/>
      <c r="BB48" s="56"/>
    </row>
    <row r="49" spans="4:54" ht="15.75" customHeight="1" x14ac:dyDescent="0.2">
      <c r="D49" s="58"/>
      <c r="E49" s="141"/>
      <c r="F49" s="142"/>
      <c r="G49" s="257" t="s">
        <v>105</v>
      </c>
      <c r="H49" s="257"/>
      <c r="I49" s="100">
        <f>SUM(I41:I47)</f>
        <v>3795.6408974999999</v>
      </c>
      <c r="J49" s="11"/>
      <c r="K49" s="12"/>
      <c r="L49" s="60"/>
      <c r="N49" s="81"/>
      <c r="O49" s="141"/>
      <c r="P49" s="142"/>
      <c r="Q49" s="257" t="s">
        <v>105</v>
      </c>
      <c r="R49" s="257"/>
      <c r="S49" s="100">
        <f>SUM(S41:S47)+S50+S51</f>
        <v>3950.8524122060376</v>
      </c>
      <c r="T49" s="11"/>
      <c r="U49" s="12"/>
      <c r="V49" s="46"/>
      <c r="W49" s="12"/>
      <c r="X49" s="46"/>
      <c r="Y49" s="81"/>
      <c r="Z49" s="141"/>
      <c r="AA49" s="142"/>
      <c r="AB49" s="257" t="s">
        <v>105</v>
      </c>
      <c r="AC49" s="257"/>
      <c r="AD49" s="100">
        <f>SUM(AD41:AD47)+AD50+AD51</f>
        <v>3942.4890155869152</v>
      </c>
      <c r="AE49" s="59"/>
      <c r="AF49" s="60"/>
      <c r="AG49" s="59"/>
      <c r="AH49" s="60"/>
      <c r="AI49" s="56"/>
      <c r="AJ49" s="81"/>
      <c r="AK49" s="177"/>
      <c r="AL49" s="178"/>
      <c r="AM49" s="257" t="s">
        <v>105</v>
      </c>
      <c r="AN49" s="257"/>
      <c r="AO49" s="100">
        <f>SUM(AO41:AO47)+AO50+AO51</f>
        <v>2601.2319932922587</v>
      </c>
      <c r="AP49" s="100"/>
      <c r="AQ49" s="60"/>
      <c r="AR49" s="59"/>
      <c r="AS49" s="60"/>
      <c r="AT49" s="56"/>
      <c r="AU49" s="56"/>
      <c r="AV49" s="56"/>
      <c r="AW49" s="56"/>
      <c r="AX49" s="56"/>
      <c r="AY49" s="56"/>
      <c r="AZ49" s="56"/>
      <c r="BA49" s="56"/>
      <c r="BB49" s="56"/>
    </row>
    <row r="50" spans="4:54" x14ac:dyDescent="0.2">
      <c r="D50" s="58"/>
      <c r="E50" s="47"/>
      <c r="F50" s="142"/>
      <c r="G50" s="84" t="s">
        <v>106</v>
      </c>
      <c r="H50" s="84"/>
      <c r="I50" s="100">
        <f>I58+I57</f>
        <v>0</v>
      </c>
      <c r="J50" s="142"/>
      <c r="K50" s="143"/>
      <c r="L50" s="60"/>
      <c r="N50" s="81"/>
      <c r="O50" s="47"/>
      <c r="P50" s="142"/>
      <c r="Q50" s="84" t="s">
        <v>106</v>
      </c>
      <c r="R50" s="84"/>
      <c r="S50" s="100">
        <f>S58+S57</f>
        <v>11.788694257287501</v>
      </c>
      <c r="T50" s="142"/>
      <c r="U50" s="143"/>
      <c r="V50" s="142"/>
      <c r="W50" s="143"/>
      <c r="X50" s="142"/>
      <c r="Y50" s="81"/>
      <c r="Z50" s="141"/>
      <c r="AA50" s="142"/>
      <c r="AB50" s="84" t="s">
        <v>106</v>
      </c>
      <c r="AC50" s="84"/>
      <c r="AD50" s="100">
        <f>AD58+AD57</f>
        <v>18.716177174774458</v>
      </c>
      <c r="AE50" s="59"/>
      <c r="AF50" s="60"/>
      <c r="AG50" s="59"/>
      <c r="AH50" s="60"/>
      <c r="AI50" s="56"/>
      <c r="AJ50" s="81"/>
      <c r="AK50" s="177"/>
      <c r="AL50" s="178"/>
      <c r="AM50" s="84" t="s">
        <v>106</v>
      </c>
      <c r="AN50" s="84"/>
      <c r="AO50" s="100">
        <f>AO58+AO57</f>
        <v>17.754222213137034</v>
      </c>
      <c r="AP50" s="59"/>
      <c r="AQ50" s="60"/>
      <c r="AR50" s="59"/>
      <c r="AS50" s="60"/>
      <c r="AT50" s="56"/>
      <c r="AU50" s="56"/>
      <c r="AV50" s="56"/>
      <c r="AW50" s="56"/>
      <c r="AX50" s="56"/>
      <c r="AY50" s="56"/>
      <c r="AZ50" s="56"/>
      <c r="BA50" s="56"/>
      <c r="BB50" s="56"/>
    </row>
    <row r="51" spans="4:54" x14ac:dyDescent="0.2">
      <c r="D51" s="58"/>
      <c r="E51" s="47"/>
      <c r="F51" s="142"/>
      <c r="G51" s="159" t="s">
        <v>86</v>
      </c>
      <c r="H51" s="159"/>
      <c r="I51" s="10">
        <v>0</v>
      </c>
      <c r="J51" s="11"/>
      <c r="K51" s="143"/>
      <c r="L51" s="60"/>
      <c r="N51" s="81"/>
      <c r="O51" s="47"/>
      <c r="P51" s="142"/>
      <c r="Q51" s="159" t="s">
        <v>86</v>
      </c>
      <c r="R51" s="159"/>
      <c r="S51" s="10">
        <f>U125</f>
        <v>1995.6408975000002</v>
      </c>
      <c r="T51" s="11"/>
      <c r="U51" s="143"/>
      <c r="V51" s="142"/>
      <c r="W51" s="143"/>
      <c r="X51" s="142"/>
      <c r="Y51" s="81"/>
      <c r="Z51" s="141"/>
      <c r="AA51" s="142"/>
      <c r="AB51" s="159" t="s">
        <v>86</v>
      </c>
      <c r="AC51" s="159"/>
      <c r="AD51" s="10">
        <f>AC127</f>
        <v>1150.8524122060378</v>
      </c>
      <c r="AE51" s="59"/>
      <c r="AF51" s="60"/>
      <c r="AG51" s="59"/>
      <c r="AH51" s="60"/>
      <c r="AI51" s="56"/>
      <c r="AJ51" s="81"/>
      <c r="AK51" s="177"/>
      <c r="AL51" s="178"/>
      <c r="AM51" s="180" t="s">
        <v>86</v>
      </c>
      <c r="AN51" s="180"/>
      <c r="AO51" s="10">
        <f>AN140+AN141</f>
        <v>1942.4890155869152</v>
      </c>
      <c r="AP51" s="59"/>
      <c r="AQ51" s="60"/>
      <c r="AR51" s="59"/>
      <c r="AS51" s="60"/>
      <c r="AT51" s="56"/>
      <c r="AU51" s="56"/>
      <c r="AV51" s="56"/>
      <c r="AW51" s="56"/>
      <c r="AX51" s="56"/>
      <c r="AY51" s="56"/>
      <c r="AZ51" s="56"/>
      <c r="BA51" s="56"/>
      <c r="BB51" s="56"/>
    </row>
    <row r="52" spans="4:54" s="59" customFormat="1" x14ac:dyDescent="0.2">
      <c r="D52" s="58"/>
      <c r="E52" s="47"/>
      <c r="F52" s="142"/>
      <c r="G52" s="84" t="s">
        <v>3</v>
      </c>
      <c r="H52" s="84"/>
      <c r="I52" s="46">
        <f>SUM(K41:K51)</f>
        <v>3900</v>
      </c>
      <c r="J52" s="142"/>
      <c r="K52" s="143"/>
      <c r="L52" s="60"/>
      <c r="N52" s="81"/>
      <c r="O52" s="47"/>
      <c r="P52" s="142"/>
      <c r="Q52" s="84" t="s">
        <v>3</v>
      </c>
      <c r="R52" s="84"/>
      <c r="S52" s="46">
        <f>SUM(U41:U51)</f>
        <v>2910</v>
      </c>
      <c r="T52" s="142"/>
      <c r="U52" s="143"/>
      <c r="V52" s="142"/>
      <c r="W52" s="143"/>
      <c r="X52" s="142"/>
      <c r="Y52" s="81"/>
      <c r="Z52" s="141"/>
      <c r="AA52" s="142"/>
      <c r="AB52" s="84" t="s">
        <v>3</v>
      </c>
      <c r="AC52" s="84"/>
      <c r="AD52" s="46">
        <f>SUM(AF41:AF51)</f>
        <v>1920</v>
      </c>
      <c r="AE52" s="11"/>
      <c r="AF52" s="143"/>
      <c r="AH52" s="60"/>
      <c r="AI52" s="56"/>
      <c r="AJ52" s="81"/>
      <c r="AK52" s="177"/>
      <c r="AL52" s="178"/>
      <c r="AM52" s="84" t="s">
        <v>3</v>
      </c>
      <c r="AN52" s="84"/>
      <c r="AO52" s="46">
        <f>SUM(AQ41:AQ51)</f>
        <v>1280</v>
      </c>
      <c r="AP52" s="11"/>
      <c r="AQ52" s="179"/>
      <c r="AS52" s="60"/>
      <c r="AT52" s="56"/>
      <c r="AU52" s="56"/>
      <c r="AV52" s="56"/>
      <c r="AW52" s="56"/>
      <c r="AX52" s="56"/>
      <c r="AY52" s="56"/>
      <c r="AZ52" s="56"/>
      <c r="BA52" s="56"/>
      <c r="BB52" s="56"/>
    </row>
    <row r="53" spans="4:54" s="59" customFormat="1" x14ac:dyDescent="0.2">
      <c r="D53" s="58"/>
      <c r="E53" s="47"/>
      <c r="F53" s="142"/>
      <c r="G53" s="84"/>
      <c r="H53" s="84"/>
      <c r="I53" s="46"/>
      <c r="J53" s="142"/>
      <c r="K53" s="143"/>
      <c r="L53" s="60"/>
      <c r="N53" s="81"/>
      <c r="O53" s="47"/>
      <c r="P53" s="142"/>
      <c r="Q53" s="84"/>
      <c r="R53" s="84"/>
      <c r="S53" s="46"/>
      <c r="T53" s="142"/>
      <c r="U53" s="143"/>
      <c r="V53" s="142"/>
      <c r="W53" s="143"/>
      <c r="X53" s="142"/>
      <c r="Y53" s="81"/>
      <c r="Z53" s="141"/>
      <c r="AA53" s="142"/>
      <c r="AB53" s="84"/>
      <c r="AC53" s="84"/>
      <c r="AD53" s="46"/>
      <c r="AE53" s="11" t="s">
        <v>34</v>
      </c>
      <c r="AF53" s="60"/>
      <c r="AH53" s="60"/>
      <c r="AI53" s="56"/>
      <c r="AJ53" s="81"/>
      <c r="AK53" s="177"/>
      <c r="AL53" s="178"/>
      <c r="AM53" s="84"/>
      <c r="AN53" s="84"/>
      <c r="AO53" s="46"/>
      <c r="AP53" s="11"/>
      <c r="AQ53" s="60"/>
      <c r="AS53" s="60"/>
      <c r="AT53" s="56"/>
      <c r="AU53" s="56"/>
      <c r="AV53" s="56"/>
      <c r="AW53" s="56"/>
      <c r="AX53" s="56"/>
      <c r="AY53" s="56"/>
      <c r="AZ53" s="56"/>
      <c r="BA53" s="56"/>
      <c r="BB53" s="56"/>
    </row>
    <row r="54" spans="4:54" s="59" customFormat="1" x14ac:dyDescent="0.2">
      <c r="D54" s="58"/>
      <c r="E54" s="47"/>
      <c r="F54" s="142"/>
      <c r="G54" s="257" t="s">
        <v>35</v>
      </c>
      <c r="H54" s="257"/>
      <c r="I54" s="46">
        <f>SUM(I41:I47)</f>
        <v>3795.6408974999999</v>
      </c>
      <c r="J54" s="142"/>
      <c r="K54" s="143"/>
      <c r="L54" s="60"/>
      <c r="N54" s="81"/>
      <c r="O54" s="47"/>
      <c r="P54" s="142"/>
      <c r="Q54" s="257" t="s">
        <v>35</v>
      </c>
      <c r="R54" s="257"/>
      <c r="S54" s="46">
        <f>SUM(S41:S45)+S50</f>
        <v>1955.2115147060374</v>
      </c>
      <c r="T54" s="142"/>
      <c r="U54" s="143"/>
      <c r="V54" s="142"/>
      <c r="W54" s="143"/>
      <c r="X54" s="142"/>
      <c r="Y54" s="81"/>
      <c r="Z54" s="141"/>
      <c r="AA54" s="142"/>
      <c r="AB54" s="257" t="s">
        <v>35</v>
      </c>
      <c r="AC54" s="257"/>
      <c r="AD54" s="46">
        <f>SUM(AD41:AD45)+AD50</f>
        <v>2791.6366033808777</v>
      </c>
      <c r="AE54" s="11"/>
      <c r="AF54" s="60"/>
      <c r="AH54" s="60"/>
      <c r="AI54" s="56"/>
      <c r="AJ54" s="81"/>
      <c r="AK54" s="177"/>
      <c r="AL54" s="178"/>
      <c r="AM54" s="257" t="s">
        <v>35</v>
      </c>
      <c r="AN54" s="257"/>
      <c r="AO54" s="46">
        <f>SUM(AO41:AO45)+AO50</f>
        <v>658.74297770534361</v>
      </c>
      <c r="AP54" s="11"/>
      <c r="AQ54" s="60"/>
      <c r="AS54" s="60"/>
      <c r="AT54" s="56"/>
      <c r="AU54" s="56"/>
      <c r="AV54" s="56"/>
      <c r="AW54" s="56"/>
      <c r="AX54" s="56"/>
      <c r="AY54" s="56"/>
      <c r="AZ54" s="56"/>
      <c r="BA54" s="56"/>
      <c r="BB54" s="56"/>
    </row>
    <row r="55" spans="4:54" s="59" customFormat="1" ht="15" customHeight="1" x14ac:dyDescent="0.2">
      <c r="D55" s="58"/>
      <c r="E55" s="47"/>
      <c r="F55" s="142"/>
      <c r="G55" s="257" t="s">
        <v>107</v>
      </c>
      <c r="H55" s="257"/>
      <c r="I55" s="46">
        <f>I39</f>
        <v>0</v>
      </c>
      <c r="J55" s="142"/>
      <c r="K55" s="143"/>
      <c r="L55" s="60"/>
      <c r="N55" s="81"/>
      <c r="O55" s="47"/>
      <c r="P55" s="142"/>
      <c r="Q55" s="257" t="s">
        <v>107</v>
      </c>
      <c r="R55" s="257"/>
      <c r="S55" s="46">
        <f>S39</f>
        <v>1800</v>
      </c>
      <c r="T55" s="142"/>
      <c r="U55" s="143"/>
      <c r="V55" s="142"/>
      <c r="W55" s="143"/>
      <c r="X55" s="142"/>
      <c r="Y55" s="81"/>
      <c r="Z55" s="141"/>
      <c r="AA55" s="142"/>
      <c r="AB55" s="257" t="s">
        <v>107</v>
      </c>
      <c r="AC55" s="257"/>
      <c r="AD55" s="46">
        <f>AD39</f>
        <v>2800</v>
      </c>
      <c r="AE55" s="11"/>
      <c r="AF55" s="12"/>
      <c r="AH55" s="60"/>
      <c r="AI55" s="56"/>
      <c r="AJ55" s="81"/>
      <c r="AK55" s="177"/>
      <c r="AL55" s="178"/>
      <c r="AM55" s="257" t="s">
        <v>107</v>
      </c>
      <c r="AN55" s="257"/>
      <c r="AO55" s="46">
        <f>AO39</f>
        <v>2000</v>
      </c>
      <c r="AP55" s="11"/>
      <c r="AQ55" s="12"/>
      <c r="AS55" s="60"/>
      <c r="AT55" s="56"/>
      <c r="AU55" s="56"/>
      <c r="AV55" s="56"/>
      <c r="AW55" s="56"/>
      <c r="AX55" s="56"/>
      <c r="AY55" s="56"/>
      <c r="AZ55" s="56"/>
      <c r="BA55" s="56"/>
      <c r="BB55" s="56"/>
    </row>
    <row r="56" spans="4:54" s="59" customFormat="1" ht="11.25" customHeight="1" x14ac:dyDescent="0.2">
      <c r="D56" s="58"/>
      <c r="E56" s="47"/>
      <c r="F56" s="142"/>
      <c r="G56" s="154"/>
      <c r="H56" s="154"/>
      <c r="I56" s="46"/>
      <c r="J56" s="142"/>
      <c r="K56" s="143"/>
      <c r="L56" s="60"/>
      <c r="N56" s="81"/>
      <c r="O56" s="47"/>
      <c r="P56" s="142"/>
      <c r="Q56" s="154"/>
      <c r="R56" s="154"/>
      <c r="S56" s="46"/>
      <c r="T56" s="142"/>
      <c r="U56" s="143"/>
      <c r="V56" s="142"/>
      <c r="W56" s="143"/>
      <c r="X56" s="142"/>
      <c r="Y56" s="81"/>
      <c r="Z56" s="141"/>
      <c r="AA56" s="142"/>
      <c r="AB56" s="154"/>
      <c r="AC56" s="154"/>
      <c r="AD56" s="46"/>
      <c r="AE56" s="11"/>
      <c r="AF56" s="12"/>
      <c r="AH56" s="60"/>
      <c r="AI56" s="56"/>
      <c r="AJ56" s="81"/>
      <c r="AK56" s="177"/>
      <c r="AL56" s="178"/>
      <c r="AM56" s="168"/>
      <c r="AN56" s="168"/>
      <c r="AO56" s="46"/>
      <c r="AP56" s="11"/>
      <c r="AQ56" s="12"/>
      <c r="AS56" s="60"/>
      <c r="AT56" s="56"/>
      <c r="AU56" s="56"/>
      <c r="AV56" s="56"/>
      <c r="AW56" s="56"/>
      <c r="AX56" s="56"/>
      <c r="AY56" s="56"/>
      <c r="AZ56" s="56"/>
      <c r="BA56" s="56"/>
      <c r="BB56" s="56"/>
    </row>
    <row r="57" spans="4:54" s="59" customFormat="1" x14ac:dyDescent="0.2">
      <c r="D57" s="58"/>
      <c r="E57" s="47"/>
      <c r="F57" s="142"/>
      <c r="G57" s="257" t="s">
        <v>74</v>
      </c>
      <c r="H57" s="257"/>
      <c r="I57" s="10">
        <f>+G128</f>
        <v>0</v>
      </c>
      <c r="J57" s="142"/>
      <c r="K57" s="143"/>
      <c r="L57" s="60"/>
      <c r="N57" s="81"/>
      <c r="O57" s="47"/>
      <c r="P57" s="142"/>
      <c r="Q57" s="257" t="s">
        <v>74</v>
      </c>
      <c r="R57" s="257"/>
      <c r="S57" s="10">
        <f>R73</f>
        <v>11.788694257287501</v>
      </c>
      <c r="T57" s="142"/>
      <c r="U57" s="143"/>
      <c r="V57" s="142"/>
      <c r="W57" s="143"/>
      <c r="X57" s="142"/>
      <c r="Y57" s="81"/>
      <c r="Z57" s="141"/>
      <c r="AA57" s="142"/>
      <c r="AB57" s="257" t="s">
        <v>74</v>
      </c>
      <c r="AC57" s="257"/>
      <c r="AD57" s="10">
        <f>AC73+AC79</f>
        <v>18.716177174774458</v>
      </c>
      <c r="AE57" s="11"/>
      <c r="AF57" s="12"/>
      <c r="AH57" s="60"/>
      <c r="AI57" s="56"/>
      <c r="AJ57" s="81"/>
      <c r="AK57" s="177"/>
      <c r="AL57" s="178"/>
      <c r="AM57" s="257" t="s">
        <v>74</v>
      </c>
      <c r="AN57" s="257"/>
      <c r="AO57" s="10">
        <f>AN73+AN79+AN97</f>
        <v>13.966169078509294</v>
      </c>
      <c r="AP57" s="11"/>
      <c r="AQ57" s="12"/>
      <c r="AS57" s="60"/>
      <c r="AT57" s="56"/>
      <c r="AU57" s="56"/>
      <c r="AV57" s="56"/>
      <c r="AW57" s="56"/>
      <c r="AX57" s="56"/>
      <c r="AY57" s="56"/>
      <c r="AZ57" s="56"/>
      <c r="BA57" s="56"/>
      <c r="BB57" s="56"/>
    </row>
    <row r="58" spans="4:54" s="59" customFormat="1" x14ac:dyDescent="0.2">
      <c r="D58" s="58"/>
      <c r="E58" s="47"/>
      <c r="F58" s="142"/>
      <c r="G58" s="154" t="s">
        <v>104</v>
      </c>
      <c r="H58" s="84"/>
      <c r="I58" s="10">
        <v>0</v>
      </c>
      <c r="J58" s="142"/>
      <c r="K58" s="143"/>
      <c r="L58" s="60"/>
      <c r="N58" s="81"/>
      <c r="O58" s="47"/>
      <c r="P58" s="142"/>
      <c r="Q58" s="154" t="s">
        <v>104</v>
      </c>
      <c r="R58" s="84"/>
      <c r="S58" s="10">
        <v>0</v>
      </c>
      <c r="T58" s="142"/>
      <c r="U58" s="143"/>
      <c r="V58" s="142"/>
      <c r="W58" s="143"/>
      <c r="X58" s="142"/>
      <c r="Y58" s="81"/>
      <c r="Z58" s="141"/>
      <c r="AA58" s="142"/>
      <c r="AB58" s="154" t="s">
        <v>104</v>
      </c>
      <c r="AC58" s="84"/>
      <c r="AD58" s="10">
        <v>0</v>
      </c>
      <c r="AE58" s="11"/>
      <c r="AF58" s="12"/>
      <c r="AH58" s="60"/>
      <c r="AI58" s="56"/>
      <c r="AJ58" s="81"/>
      <c r="AK58" s="177"/>
      <c r="AL58" s="178"/>
      <c r="AM58" s="168" t="s">
        <v>104</v>
      </c>
      <c r="AN58" s="84"/>
      <c r="AO58" s="10">
        <f>AN97</f>
        <v>3.788053134627738</v>
      </c>
      <c r="AP58" s="11"/>
      <c r="AQ58" s="12"/>
      <c r="AS58" s="60"/>
      <c r="AT58" s="56"/>
      <c r="AU58" s="56"/>
      <c r="AV58" s="56"/>
      <c r="AW58" s="56"/>
      <c r="AX58" s="56"/>
      <c r="AY58" s="56"/>
      <c r="AZ58" s="56"/>
      <c r="BA58" s="56"/>
      <c r="BB58" s="56"/>
    </row>
    <row r="59" spans="4:54" s="59" customFormat="1" x14ac:dyDescent="0.2">
      <c r="D59" s="58"/>
      <c r="E59" s="47"/>
      <c r="F59" s="142"/>
      <c r="G59" s="159"/>
      <c r="H59" s="142"/>
      <c r="I59" s="142"/>
      <c r="J59" s="142"/>
      <c r="K59" s="143"/>
      <c r="L59" s="60"/>
      <c r="N59" s="81"/>
      <c r="O59" s="47"/>
      <c r="P59" s="142"/>
      <c r="Q59" s="159"/>
      <c r="R59" s="142"/>
      <c r="S59" s="142"/>
      <c r="T59" s="142"/>
      <c r="U59" s="143"/>
      <c r="V59" s="142"/>
      <c r="W59" s="143"/>
      <c r="X59" s="142"/>
      <c r="Y59" s="81"/>
      <c r="Z59" s="141"/>
      <c r="AA59" s="142"/>
      <c r="AB59" s="154"/>
      <c r="AD59" s="10"/>
      <c r="AE59" s="11" t="s">
        <v>34</v>
      </c>
      <c r="AF59" s="12"/>
      <c r="AH59" s="60"/>
      <c r="AI59" s="56"/>
      <c r="AJ59" s="81"/>
      <c r="AK59" s="177"/>
      <c r="AL59" s="178"/>
      <c r="AM59" s="168"/>
      <c r="AO59" s="10"/>
      <c r="AP59" s="11" t="s">
        <v>34</v>
      </c>
      <c r="AQ59" s="12"/>
      <c r="AS59" s="60"/>
      <c r="AT59" s="56"/>
      <c r="AU59" s="56"/>
      <c r="AV59" s="56"/>
      <c r="AW59" s="56"/>
      <c r="AX59" s="56"/>
      <c r="AY59" s="56"/>
      <c r="AZ59" s="56"/>
      <c r="BA59" s="56"/>
      <c r="BB59" s="56"/>
    </row>
    <row r="60" spans="4:54" ht="15.75" customHeight="1" thickBot="1" x14ac:dyDescent="0.25">
      <c r="D60" s="58"/>
      <c r="E60" s="48"/>
      <c r="F60" s="77"/>
      <c r="G60" s="77"/>
      <c r="H60" s="77"/>
      <c r="I60" s="77"/>
      <c r="J60" s="77"/>
      <c r="K60" s="80"/>
      <c r="L60" s="60"/>
      <c r="N60" s="81"/>
      <c r="O60" s="48"/>
      <c r="P60" s="77"/>
      <c r="Q60" s="77"/>
      <c r="R60" s="77"/>
      <c r="S60" s="77"/>
      <c r="T60" s="77"/>
      <c r="U60" s="80"/>
      <c r="V60" s="46"/>
      <c r="W60" s="12"/>
      <c r="X60" s="46"/>
      <c r="Y60" s="81"/>
      <c r="Z60" s="27"/>
      <c r="AA60" s="145"/>
      <c r="AB60" s="155"/>
      <c r="AC60" s="145"/>
      <c r="AD60" s="145"/>
      <c r="AE60" s="145"/>
      <c r="AF60" s="146"/>
      <c r="AG60" s="59"/>
      <c r="AH60" s="60"/>
      <c r="AI60" s="56"/>
      <c r="AJ60" s="81"/>
      <c r="AK60" s="27"/>
      <c r="AL60" s="171"/>
      <c r="AM60" s="184"/>
      <c r="AN60" s="171"/>
      <c r="AO60" s="171"/>
      <c r="AP60" s="171"/>
      <c r="AQ60" s="172"/>
      <c r="AR60" s="59"/>
      <c r="AS60" s="60"/>
      <c r="AT60" s="56"/>
      <c r="AU60" s="56"/>
      <c r="AV60" s="56"/>
      <c r="AW60" s="56"/>
      <c r="AX60" s="56"/>
      <c r="AY60" s="56"/>
      <c r="AZ60" s="56"/>
      <c r="BA60" s="56"/>
      <c r="BB60" s="56"/>
    </row>
    <row r="61" spans="4:54" ht="15.75" customHeight="1" thickBot="1" x14ac:dyDescent="0.25">
      <c r="D61" s="58"/>
      <c r="E61" s="266" t="s">
        <v>77</v>
      </c>
      <c r="F61" s="267"/>
      <c r="G61" s="267"/>
      <c r="H61" s="267"/>
      <c r="I61" s="267"/>
      <c r="J61" s="268"/>
      <c r="K61" s="49">
        <f>I49</f>
        <v>3795.6408974999999</v>
      </c>
      <c r="L61" s="60"/>
      <c r="N61" s="58"/>
      <c r="O61" s="266" t="s">
        <v>77</v>
      </c>
      <c r="P61" s="267"/>
      <c r="Q61" s="267"/>
      <c r="R61" s="267"/>
      <c r="S61" s="267"/>
      <c r="T61" s="268"/>
      <c r="U61" s="49">
        <f>S49</f>
        <v>3950.8524122060376</v>
      </c>
      <c r="V61" s="59"/>
      <c r="W61" s="60"/>
      <c r="X61" s="59"/>
      <c r="Y61" s="58"/>
      <c r="Z61" s="269" t="s">
        <v>77</v>
      </c>
      <c r="AA61" s="270"/>
      <c r="AB61" s="270"/>
      <c r="AC61" s="270"/>
      <c r="AD61" s="270"/>
      <c r="AE61" s="271"/>
      <c r="AF61" s="49">
        <f>AD49</f>
        <v>3942.4890155869152</v>
      </c>
      <c r="AG61" s="59"/>
      <c r="AH61" s="60"/>
      <c r="AI61" s="56"/>
      <c r="AJ61" s="58"/>
      <c r="AK61" s="269" t="s">
        <v>77</v>
      </c>
      <c r="AL61" s="270"/>
      <c r="AM61" s="270"/>
      <c r="AN61" s="270"/>
      <c r="AO61" s="270"/>
      <c r="AP61" s="271"/>
      <c r="AQ61" s="49">
        <f>AO49</f>
        <v>2601.2319932922587</v>
      </c>
      <c r="AR61" s="59"/>
      <c r="AS61" s="60"/>
      <c r="AT61" s="56"/>
      <c r="AU61" s="56"/>
      <c r="AV61" s="56"/>
      <c r="AW61" s="56"/>
      <c r="AX61" s="56"/>
      <c r="AY61" s="56"/>
      <c r="AZ61" s="56"/>
      <c r="BA61" s="56"/>
      <c r="BB61" s="56"/>
    </row>
    <row r="62" spans="4:54" ht="15.75" customHeight="1" thickBot="1" x14ac:dyDescent="0.25">
      <c r="D62" s="58"/>
      <c r="E62" s="269" t="s">
        <v>21</v>
      </c>
      <c r="F62" s="270"/>
      <c r="G62" s="270"/>
      <c r="H62" s="270"/>
      <c r="I62" s="270"/>
      <c r="J62" s="270"/>
      <c r="K62" s="271"/>
      <c r="L62" s="60"/>
      <c r="N62" s="58"/>
      <c r="O62" s="269" t="s">
        <v>21</v>
      </c>
      <c r="P62" s="270"/>
      <c r="Q62" s="270"/>
      <c r="R62" s="270"/>
      <c r="S62" s="270"/>
      <c r="T62" s="270"/>
      <c r="U62" s="271"/>
      <c r="V62" s="159"/>
      <c r="W62" s="52"/>
      <c r="X62" s="159"/>
      <c r="Y62" s="58"/>
      <c r="Z62" s="208" t="s">
        <v>21</v>
      </c>
      <c r="AA62" s="209"/>
      <c r="AB62" s="209"/>
      <c r="AC62" s="209"/>
      <c r="AD62" s="209"/>
      <c r="AE62" s="209"/>
      <c r="AF62" s="255"/>
      <c r="AG62" s="59"/>
      <c r="AH62" s="60"/>
      <c r="AI62" s="56"/>
      <c r="AJ62" s="58"/>
      <c r="AK62" s="208" t="s">
        <v>21</v>
      </c>
      <c r="AL62" s="209"/>
      <c r="AM62" s="209"/>
      <c r="AN62" s="209"/>
      <c r="AO62" s="209"/>
      <c r="AP62" s="209"/>
      <c r="AQ62" s="255"/>
      <c r="AR62" s="59"/>
      <c r="AS62" s="60"/>
      <c r="AT62" s="56"/>
      <c r="AU62" s="56"/>
      <c r="AV62" s="56"/>
      <c r="AW62" s="56"/>
      <c r="AX62" s="56"/>
      <c r="AY62" s="56"/>
      <c r="AZ62" s="56"/>
      <c r="BA62" s="56"/>
      <c r="BB62" s="56"/>
    </row>
    <row r="63" spans="4:54" ht="43.5" customHeight="1" thickBot="1" x14ac:dyDescent="0.25">
      <c r="D63" s="58"/>
      <c r="E63" s="269" t="s">
        <v>78</v>
      </c>
      <c r="F63" s="270"/>
      <c r="G63" s="270"/>
      <c r="H63" s="270"/>
      <c r="I63" s="270"/>
      <c r="J63" s="270"/>
      <c r="K63" s="271"/>
      <c r="L63" s="60"/>
      <c r="N63" s="58"/>
      <c r="O63" s="269" t="s">
        <v>78</v>
      </c>
      <c r="P63" s="270"/>
      <c r="Q63" s="270"/>
      <c r="R63" s="270"/>
      <c r="S63" s="270"/>
      <c r="T63" s="270"/>
      <c r="U63" s="271"/>
      <c r="V63" s="159"/>
      <c r="W63" s="52"/>
      <c r="X63" s="159"/>
      <c r="Y63" s="58"/>
      <c r="Z63" s="269" t="s">
        <v>78</v>
      </c>
      <c r="AA63" s="270"/>
      <c r="AB63" s="270"/>
      <c r="AC63" s="270"/>
      <c r="AD63" s="270"/>
      <c r="AE63" s="270"/>
      <c r="AF63" s="271"/>
      <c r="AG63" s="59"/>
      <c r="AH63" s="60"/>
      <c r="AI63" s="56"/>
      <c r="AJ63" s="58"/>
      <c r="AK63" s="269" t="s">
        <v>78</v>
      </c>
      <c r="AL63" s="270"/>
      <c r="AM63" s="270"/>
      <c r="AN63" s="270"/>
      <c r="AO63" s="270"/>
      <c r="AP63" s="270"/>
      <c r="AQ63" s="271"/>
      <c r="AR63" s="59"/>
      <c r="AS63" s="60"/>
      <c r="AT63" s="56"/>
      <c r="AU63" s="56"/>
      <c r="AV63" s="56"/>
      <c r="AW63" s="56"/>
      <c r="AX63" s="56"/>
      <c r="AY63" s="56"/>
      <c r="AZ63" s="56"/>
      <c r="BA63" s="56"/>
      <c r="BB63" s="56"/>
    </row>
    <row r="64" spans="4:54" ht="29.25" customHeight="1" x14ac:dyDescent="0.2">
      <c r="D64" s="58"/>
      <c r="E64" s="272" t="s">
        <v>79</v>
      </c>
      <c r="F64" s="273"/>
      <c r="G64" s="273"/>
      <c r="H64" s="273"/>
      <c r="I64" s="273"/>
      <c r="J64" s="273"/>
      <c r="K64" s="274"/>
      <c r="L64" s="60"/>
      <c r="N64" s="58"/>
      <c r="O64" s="272" t="s">
        <v>79</v>
      </c>
      <c r="P64" s="273"/>
      <c r="Q64" s="273"/>
      <c r="R64" s="273"/>
      <c r="S64" s="273"/>
      <c r="T64" s="273"/>
      <c r="U64" s="274"/>
      <c r="V64" s="159"/>
      <c r="W64" s="52"/>
      <c r="X64" s="159"/>
      <c r="Y64" s="58"/>
      <c r="Z64" s="272" t="s">
        <v>79</v>
      </c>
      <c r="AA64" s="273"/>
      <c r="AB64" s="273"/>
      <c r="AC64" s="273"/>
      <c r="AD64" s="273"/>
      <c r="AE64" s="273"/>
      <c r="AF64" s="274"/>
      <c r="AG64" s="59"/>
      <c r="AH64" s="60"/>
      <c r="AI64" s="56"/>
      <c r="AJ64" s="58"/>
      <c r="AK64" s="272" t="s">
        <v>79</v>
      </c>
      <c r="AL64" s="273"/>
      <c r="AM64" s="273"/>
      <c r="AN64" s="273"/>
      <c r="AO64" s="273"/>
      <c r="AP64" s="273"/>
      <c r="AQ64" s="274"/>
      <c r="AR64" s="59"/>
      <c r="AS64" s="60"/>
      <c r="AT64" s="56"/>
      <c r="AU64" s="56"/>
      <c r="AV64" s="56"/>
      <c r="AW64" s="56"/>
      <c r="AX64" s="56"/>
      <c r="AY64" s="56"/>
      <c r="AZ64" s="56"/>
      <c r="BA64" s="56"/>
      <c r="BB64" s="56"/>
    </row>
    <row r="65" spans="4:54" x14ac:dyDescent="0.2">
      <c r="D65" s="58"/>
      <c r="E65" s="244"/>
      <c r="F65" s="245"/>
      <c r="G65" s="245"/>
      <c r="H65" s="245"/>
      <c r="I65" s="245"/>
      <c r="J65" s="245"/>
      <c r="K65" s="246"/>
      <c r="L65" s="60"/>
      <c r="N65" s="58"/>
      <c r="O65" s="244"/>
      <c r="P65" s="245"/>
      <c r="Q65" s="245"/>
      <c r="R65" s="245"/>
      <c r="S65" s="245"/>
      <c r="T65" s="245"/>
      <c r="U65" s="246"/>
      <c r="V65" s="159"/>
      <c r="W65" s="52"/>
      <c r="X65" s="159"/>
      <c r="Y65" s="58"/>
      <c r="Z65" s="244"/>
      <c r="AA65" s="245"/>
      <c r="AB65" s="245"/>
      <c r="AC65" s="245"/>
      <c r="AD65" s="245"/>
      <c r="AE65" s="245"/>
      <c r="AF65" s="246"/>
      <c r="AG65" s="59"/>
      <c r="AH65" s="60"/>
      <c r="AI65" s="56"/>
      <c r="AJ65" s="58"/>
      <c r="AK65" s="244"/>
      <c r="AL65" s="245"/>
      <c r="AM65" s="245"/>
      <c r="AN65" s="245"/>
      <c r="AO65" s="245"/>
      <c r="AP65" s="245"/>
      <c r="AQ65" s="246"/>
      <c r="AR65" s="59"/>
      <c r="AS65" s="60"/>
      <c r="AT65" s="56"/>
      <c r="AU65" s="56"/>
      <c r="AV65" s="56"/>
      <c r="AW65" s="56"/>
      <c r="AX65" s="56"/>
      <c r="AY65" s="56"/>
      <c r="AZ65" s="56"/>
      <c r="BA65" s="56"/>
      <c r="BB65" s="56"/>
    </row>
    <row r="66" spans="4:54" ht="13.5" customHeight="1" thickBot="1" x14ac:dyDescent="0.25">
      <c r="D66" s="58"/>
      <c r="E66" s="247" t="s">
        <v>100</v>
      </c>
      <c r="F66" s="248"/>
      <c r="G66" s="248"/>
      <c r="H66" s="248"/>
      <c r="I66" s="248"/>
      <c r="J66" s="248"/>
      <c r="K66" s="249"/>
      <c r="L66" s="60"/>
      <c r="N66" s="58"/>
      <c r="O66" s="247" t="s">
        <v>100</v>
      </c>
      <c r="P66" s="248"/>
      <c r="Q66" s="248"/>
      <c r="R66" s="248"/>
      <c r="S66" s="248"/>
      <c r="T66" s="248"/>
      <c r="U66" s="249"/>
      <c r="V66" s="159"/>
      <c r="W66" s="52"/>
      <c r="X66" s="159"/>
      <c r="Y66" s="58"/>
      <c r="Z66" s="247" t="s">
        <v>100</v>
      </c>
      <c r="AA66" s="248"/>
      <c r="AB66" s="248"/>
      <c r="AC66" s="248"/>
      <c r="AD66" s="248"/>
      <c r="AE66" s="248"/>
      <c r="AF66" s="249"/>
      <c r="AG66" s="59"/>
      <c r="AH66" s="60"/>
      <c r="AI66" s="56"/>
      <c r="AJ66" s="58"/>
      <c r="AK66" s="247" t="s">
        <v>100</v>
      </c>
      <c r="AL66" s="248"/>
      <c r="AM66" s="248"/>
      <c r="AN66" s="248"/>
      <c r="AO66" s="248"/>
      <c r="AP66" s="248"/>
      <c r="AQ66" s="249"/>
      <c r="AR66" s="59"/>
      <c r="AS66" s="60"/>
      <c r="AT66" s="56"/>
      <c r="AU66" s="56"/>
      <c r="AV66" s="56"/>
      <c r="AW66" s="56"/>
      <c r="AX66" s="56"/>
      <c r="AY66" s="56"/>
      <c r="AZ66" s="56"/>
      <c r="BA66" s="56"/>
      <c r="BB66" s="56"/>
    </row>
    <row r="67" spans="4:54" ht="102.75" thickBot="1" x14ac:dyDescent="0.25">
      <c r="D67" s="58"/>
      <c r="E67" s="147" t="s">
        <v>137</v>
      </c>
      <c r="F67" s="143" t="s">
        <v>138</v>
      </c>
      <c r="G67" s="143" t="s">
        <v>139</v>
      </c>
      <c r="H67" s="143" t="s">
        <v>140</v>
      </c>
      <c r="I67" s="55" t="s">
        <v>141</v>
      </c>
      <c r="J67" s="143" t="s">
        <v>142</v>
      </c>
      <c r="K67" s="143" t="s">
        <v>143</v>
      </c>
      <c r="L67" s="60"/>
      <c r="N67" s="58"/>
      <c r="O67" s="127" t="s">
        <v>137</v>
      </c>
      <c r="P67" s="151" t="s">
        <v>138</v>
      </c>
      <c r="Q67" s="151" t="s">
        <v>139</v>
      </c>
      <c r="R67" s="151" t="s">
        <v>140</v>
      </c>
      <c r="S67" s="128" t="s">
        <v>141</v>
      </c>
      <c r="T67" s="151" t="s">
        <v>142</v>
      </c>
      <c r="U67" s="151" t="s">
        <v>143</v>
      </c>
      <c r="V67" s="159"/>
      <c r="W67" s="52"/>
      <c r="X67" s="159"/>
      <c r="Y67" s="58"/>
      <c r="Z67" s="127" t="s">
        <v>137</v>
      </c>
      <c r="AA67" s="151" t="s">
        <v>138</v>
      </c>
      <c r="AB67" s="151" t="s">
        <v>139</v>
      </c>
      <c r="AC67" s="151" t="s">
        <v>140</v>
      </c>
      <c r="AD67" s="128" t="s">
        <v>141</v>
      </c>
      <c r="AE67" s="151" t="s">
        <v>142</v>
      </c>
      <c r="AF67" s="151" t="s">
        <v>143</v>
      </c>
      <c r="AG67" s="59"/>
      <c r="AH67" s="60"/>
      <c r="AI67" s="56"/>
      <c r="AJ67" s="58"/>
      <c r="AK67" s="127" t="s">
        <v>137</v>
      </c>
      <c r="AL67" s="183" t="s">
        <v>138</v>
      </c>
      <c r="AM67" s="183" t="s">
        <v>139</v>
      </c>
      <c r="AN67" s="183" t="s">
        <v>140</v>
      </c>
      <c r="AO67" s="128" t="s">
        <v>141</v>
      </c>
      <c r="AP67" s="183" t="s">
        <v>142</v>
      </c>
      <c r="AQ67" s="183" t="s">
        <v>143</v>
      </c>
      <c r="AR67" s="59"/>
      <c r="AS67" s="60"/>
      <c r="AT67" s="56"/>
      <c r="AU67" s="56"/>
      <c r="AV67" s="56"/>
      <c r="AW67" s="56"/>
      <c r="AX67" s="56"/>
      <c r="AY67" s="56"/>
      <c r="AZ67" s="56"/>
      <c r="BA67" s="56"/>
      <c r="BB67" s="56"/>
    </row>
    <row r="68" spans="4:54" x14ac:dyDescent="0.2">
      <c r="D68" s="58"/>
      <c r="E68" s="112">
        <v>0.1</v>
      </c>
      <c r="F68" s="143" t="s">
        <v>101</v>
      </c>
      <c r="G68" s="143" t="s">
        <v>101</v>
      </c>
      <c r="H68" s="143" t="s">
        <v>101</v>
      </c>
      <c r="I68" s="143"/>
      <c r="J68" s="275" t="s">
        <v>102</v>
      </c>
      <c r="K68" s="275" t="s">
        <v>101</v>
      </c>
      <c r="L68" s="60"/>
      <c r="N68" s="58"/>
      <c r="O68" s="112">
        <v>0.1</v>
      </c>
      <c r="P68" s="143" t="s">
        <v>101</v>
      </c>
      <c r="Q68" s="143" t="s">
        <v>101</v>
      </c>
      <c r="R68" s="143" t="s">
        <v>101</v>
      </c>
      <c r="S68" s="143"/>
      <c r="T68" s="250" t="s">
        <v>102</v>
      </c>
      <c r="U68" s="250" t="s">
        <v>101</v>
      </c>
      <c r="V68" s="159"/>
      <c r="W68" s="52"/>
      <c r="X68" s="159"/>
      <c r="Y68" s="58"/>
      <c r="Z68" s="112">
        <v>0.1</v>
      </c>
      <c r="AA68" s="143" t="s">
        <v>101</v>
      </c>
      <c r="AB68" s="143" t="s">
        <v>101</v>
      </c>
      <c r="AC68" s="143" t="s">
        <v>101</v>
      </c>
      <c r="AD68" s="143"/>
      <c r="AE68" s="250" t="s">
        <v>102</v>
      </c>
      <c r="AF68" s="250" t="s">
        <v>101</v>
      </c>
      <c r="AG68" s="59"/>
      <c r="AH68" s="60"/>
      <c r="AI68" s="56"/>
      <c r="AJ68" s="58"/>
      <c r="AK68" s="112">
        <v>0.1</v>
      </c>
      <c r="AL68" s="179" t="s">
        <v>101</v>
      </c>
      <c r="AM68" s="179" t="s">
        <v>101</v>
      </c>
      <c r="AN68" s="179" t="s">
        <v>101</v>
      </c>
      <c r="AO68" s="179"/>
      <c r="AP68" s="250" t="s">
        <v>102</v>
      </c>
      <c r="AQ68" s="250" t="s">
        <v>101</v>
      </c>
      <c r="AR68" s="59"/>
      <c r="AS68" s="60"/>
      <c r="AT68" s="56"/>
      <c r="AU68" s="56"/>
      <c r="AV68" s="56"/>
      <c r="AW68" s="56"/>
      <c r="AX68" s="56"/>
      <c r="AY68" s="56"/>
      <c r="AZ68" s="56"/>
      <c r="BA68" s="56"/>
      <c r="BB68" s="56"/>
    </row>
    <row r="69" spans="4:54" x14ac:dyDescent="0.2">
      <c r="D69" s="58"/>
      <c r="E69" s="112">
        <v>0.3</v>
      </c>
      <c r="F69" s="143" t="s">
        <v>101</v>
      </c>
      <c r="G69" s="143" t="s">
        <v>101</v>
      </c>
      <c r="H69" s="143" t="s">
        <v>101</v>
      </c>
      <c r="I69" s="143" t="s">
        <v>101</v>
      </c>
      <c r="J69" s="250"/>
      <c r="K69" s="250"/>
      <c r="L69" s="60"/>
      <c r="N69" s="58"/>
      <c r="O69" s="112">
        <v>0.3</v>
      </c>
      <c r="P69" s="143" t="s">
        <v>101</v>
      </c>
      <c r="Q69" s="143" t="s">
        <v>101</v>
      </c>
      <c r="R69" s="143" t="s">
        <v>101</v>
      </c>
      <c r="S69" s="143" t="s">
        <v>101</v>
      </c>
      <c r="T69" s="250"/>
      <c r="U69" s="250"/>
      <c r="V69" s="159"/>
      <c r="W69" s="52"/>
      <c r="X69" s="159"/>
      <c r="Y69" s="58"/>
      <c r="Z69" s="112">
        <v>0.3</v>
      </c>
      <c r="AA69" s="143" t="s">
        <v>101</v>
      </c>
      <c r="AB69" s="143" t="s">
        <v>101</v>
      </c>
      <c r="AC69" s="143" t="s">
        <v>101</v>
      </c>
      <c r="AD69" s="143" t="s">
        <v>101</v>
      </c>
      <c r="AE69" s="250"/>
      <c r="AF69" s="250"/>
      <c r="AG69" s="59"/>
      <c r="AH69" s="60"/>
      <c r="AI69" s="56"/>
      <c r="AJ69" s="58"/>
      <c r="AK69" s="112">
        <v>0.3</v>
      </c>
      <c r="AL69" s="179" t="s">
        <v>101</v>
      </c>
      <c r="AM69" s="179" t="s">
        <v>101</v>
      </c>
      <c r="AN69" s="179" t="s">
        <v>101</v>
      </c>
      <c r="AO69" s="179" t="s">
        <v>101</v>
      </c>
      <c r="AP69" s="250"/>
      <c r="AQ69" s="250"/>
      <c r="AR69" s="59"/>
      <c r="AS69" s="60"/>
      <c r="AT69" s="56"/>
      <c r="AU69" s="56"/>
      <c r="AV69" s="56"/>
      <c r="AW69" s="56"/>
      <c r="AX69" s="56"/>
      <c r="AY69" s="56"/>
      <c r="AZ69" s="56"/>
      <c r="BA69" s="56"/>
      <c r="BB69" s="56"/>
    </row>
    <row r="70" spans="4:54" ht="13.5" thickBot="1" x14ac:dyDescent="0.25">
      <c r="D70" s="58"/>
      <c r="E70" s="113">
        <v>0.5</v>
      </c>
      <c r="F70" s="146" t="s">
        <v>101</v>
      </c>
      <c r="G70" s="146" t="s">
        <v>101</v>
      </c>
      <c r="H70" s="146" t="s">
        <v>101</v>
      </c>
      <c r="I70" s="146" t="s">
        <v>101</v>
      </c>
      <c r="J70" s="251"/>
      <c r="K70" s="251"/>
      <c r="L70" s="60"/>
      <c r="N70" s="58"/>
      <c r="O70" s="113">
        <v>0.5</v>
      </c>
      <c r="P70" s="146" t="s">
        <v>101</v>
      </c>
      <c r="Q70" s="146" t="s">
        <v>101</v>
      </c>
      <c r="R70" s="146" t="s">
        <v>101</v>
      </c>
      <c r="S70" s="146" t="s">
        <v>101</v>
      </c>
      <c r="T70" s="251"/>
      <c r="U70" s="251"/>
      <c r="V70" s="159"/>
      <c r="W70" s="52"/>
      <c r="X70" s="159"/>
      <c r="Y70" s="58"/>
      <c r="Z70" s="113">
        <v>0.5</v>
      </c>
      <c r="AA70" s="146" t="s">
        <v>101</v>
      </c>
      <c r="AB70" s="146" t="s">
        <v>101</v>
      </c>
      <c r="AC70" s="146" t="s">
        <v>101</v>
      </c>
      <c r="AD70" s="146" t="s">
        <v>101</v>
      </c>
      <c r="AE70" s="251"/>
      <c r="AF70" s="251"/>
      <c r="AG70" s="59"/>
      <c r="AH70" s="60"/>
      <c r="AI70" s="56"/>
      <c r="AJ70" s="58"/>
      <c r="AK70" s="113">
        <v>0.5</v>
      </c>
      <c r="AL70" s="172" t="s">
        <v>101</v>
      </c>
      <c r="AM70" s="172" t="s">
        <v>101</v>
      </c>
      <c r="AN70" s="172" t="s">
        <v>101</v>
      </c>
      <c r="AO70" s="172" t="s">
        <v>101</v>
      </c>
      <c r="AP70" s="251"/>
      <c r="AQ70" s="251"/>
      <c r="AR70" s="59"/>
      <c r="AS70" s="60"/>
      <c r="AT70" s="56"/>
      <c r="AU70" s="56"/>
      <c r="AV70" s="56"/>
      <c r="AW70" s="56"/>
      <c r="AX70" s="56"/>
      <c r="AY70" s="56"/>
      <c r="AZ70" s="56"/>
      <c r="BA70" s="56"/>
      <c r="BB70" s="56"/>
    </row>
    <row r="71" spans="4:54" ht="42.75" customHeight="1" thickBot="1" x14ac:dyDescent="0.25">
      <c r="D71" s="58"/>
      <c r="E71" s="252" t="s">
        <v>103</v>
      </c>
      <c r="F71" s="253"/>
      <c r="G71" s="253"/>
      <c r="H71" s="253"/>
      <c r="I71" s="253"/>
      <c r="J71" s="253"/>
      <c r="K71" s="254"/>
      <c r="L71" s="60"/>
      <c r="N71" s="58"/>
      <c r="O71" s="252" t="s">
        <v>103</v>
      </c>
      <c r="P71" s="253"/>
      <c r="Q71" s="253"/>
      <c r="R71" s="253"/>
      <c r="S71" s="253"/>
      <c r="T71" s="253"/>
      <c r="U71" s="254"/>
      <c r="V71" s="159"/>
      <c r="W71" s="52"/>
      <c r="X71" s="159"/>
      <c r="Y71" s="58"/>
      <c r="Z71" s="252" t="s">
        <v>103</v>
      </c>
      <c r="AA71" s="253"/>
      <c r="AB71" s="253"/>
      <c r="AC71" s="253"/>
      <c r="AD71" s="253"/>
      <c r="AE71" s="253"/>
      <c r="AF71" s="254"/>
      <c r="AG71" s="59"/>
      <c r="AH71" s="60"/>
      <c r="AI71" s="56"/>
      <c r="AJ71" s="58"/>
      <c r="AK71" s="252" t="s">
        <v>103</v>
      </c>
      <c r="AL71" s="253"/>
      <c r="AM71" s="253"/>
      <c r="AN71" s="253"/>
      <c r="AO71" s="253"/>
      <c r="AP71" s="253"/>
      <c r="AQ71" s="254"/>
      <c r="AR71" s="59"/>
      <c r="AS71" s="60"/>
      <c r="AT71" s="56"/>
      <c r="AU71" s="56"/>
      <c r="AV71" s="56"/>
      <c r="AW71" s="56"/>
      <c r="AX71" s="56"/>
      <c r="AY71" s="56"/>
      <c r="AZ71" s="56"/>
      <c r="BA71" s="56"/>
      <c r="BB71" s="56"/>
    </row>
    <row r="72" spans="4:54" ht="30" customHeight="1" thickBot="1" x14ac:dyDescent="0.25">
      <c r="D72" s="58"/>
      <c r="E72" s="208" t="s">
        <v>36</v>
      </c>
      <c r="F72" s="209"/>
      <c r="G72" s="209"/>
      <c r="H72" s="209"/>
      <c r="I72" s="209"/>
      <c r="J72" s="209"/>
      <c r="K72" s="255"/>
      <c r="L72" s="60"/>
      <c r="N72" s="58"/>
      <c r="O72" s="208" t="s">
        <v>36</v>
      </c>
      <c r="P72" s="209"/>
      <c r="Q72" s="209"/>
      <c r="R72" s="209"/>
      <c r="S72" s="209"/>
      <c r="T72" s="209"/>
      <c r="U72" s="255"/>
      <c r="V72" s="159"/>
      <c r="W72" s="52"/>
      <c r="X72" s="159"/>
      <c r="Y72" s="58"/>
      <c r="Z72" s="208" t="s">
        <v>36</v>
      </c>
      <c r="AA72" s="209"/>
      <c r="AB72" s="209"/>
      <c r="AC72" s="209"/>
      <c r="AD72" s="209"/>
      <c r="AE72" s="209"/>
      <c r="AF72" s="255"/>
      <c r="AG72" s="59"/>
      <c r="AH72" s="60"/>
      <c r="AI72" s="56"/>
      <c r="AJ72" s="58"/>
      <c r="AK72" s="208" t="s">
        <v>36</v>
      </c>
      <c r="AL72" s="209"/>
      <c r="AM72" s="209"/>
      <c r="AN72" s="209"/>
      <c r="AO72" s="209"/>
      <c r="AP72" s="209"/>
      <c r="AQ72" s="255"/>
      <c r="AR72" s="59"/>
      <c r="AS72" s="60"/>
      <c r="AT72" s="56"/>
      <c r="AU72" s="56"/>
      <c r="AV72" s="56"/>
      <c r="AW72" s="56"/>
      <c r="AX72" s="56"/>
      <c r="AY72" s="56"/>
      <c r="AZ72" s="56"/>
      <c r="BA72" s="56"/>
      <c r="BB72" s="56"/>
    </row>
    <row r="73" spans="4:54" ht="15" customHeight="1" x14ac:dyDescent="0.2">
      <c r="D73" s="58"/>
      <c r="E73" s="6" t="s">
        <v>37</v>
      </c>
      <c r="F73" s="261" t="s">
        <v>38</v>
      </c>
      <c r="G73" s="261"/>
      <c r="H73" s="261"/>
      <c r="I73" s="85"/>
      <c r="J73" s="85"/>
      <c r="K73" s="75"/>
      <c r="L73" s="60"/>
      <c r="N73" s="58"/>
      <c r="O73" s="6" t="s">
        <v>37</v>
      </c>
      <c r="P73" s="261" t="s">
        <v>38</v>
      </c>
      <c r="Q73" s="261"/>
      <c r="R73" s="114">
        <f>R74*(R76/360)*R75</f>
        <v>11.788694257287501</v>
      </c>
      <c r="S73" s="85"/>
      <c r="T73" s="85" t="s">
        <v>144</v>
      </c>
      <c r="U73" s="75" t="s">
        <v>145</v>
      </c>
      <c r="V73" s="159"/>
      <c r="W73" s="52"/>
      <c r="X73" s="159"/>
      <c r="Y73" s="58"/>
      <c r="Z73" s="6" t="s">
        <v>37</v>
      </c>
      <c r="AA73" s="242" t="s">
        <v>38</v>
      </c>
      <c r="AB73" s="242"/>
      <c r="AC73" s="114">
        <f>AC74*(AC76/360)*AC75</f>
        <v>10.946644667481252</v>
      </c>
      <c r="AD73" s="85"/>
      <c r="AE73" s="85" t="s">
        <v>144</v>
      </c>
      <c r="AF73" s="75" t="s">
        <v>145</v>
      </c>
      <c r="AG73" s="59"/>
      <c r="AH73" s="60"/>
      <c r="AI73" s="56"/>
      <c r="AJ73" s="58"/>
      <c r="AK73" s="6" t="s">
        <v>37</v>
      </c>
      <c r="AL73" s="242" t="s">
        <v>38</v>
      </c>
      <c r="AM73" s="242"/>
      <c r="AN73" s="114">
        <f>AN74*(AN76/360)*AN75</f>
        <v>3.379775</v>
      </c>
      <c r="AO73" s="85"/>
      <c r="AP73" s="85" t="s">
        <v>144</v>
      </c>
      <c r="AQ73" s="75" t="s">
        <v>145</v>
      </c>
      <c r="AR73" s="59"/>
      <c r="AS73" s="60"/>
      <c r="AT73" s="56"/>
      <c r="AU73" s="56"/>
      <c r="AV73" s="56"/>
      <c r="AW73" s="56"/>
      <c r="AX73" s="56"/>
      <c r="AY73" s="56"/>
      <c r="AZ73" s="56"/>
      <c r="BA73" s="56"/>
      <c r="BB73" s="56"/>
    </row>
    <row r="74" spans="4:54" ht="21" customHeight="1" x14ac:dyDescent="0.2">
      <c r="D74" s="58"/>
      <c r="E74" s="141"/>
      <c r="F74" s="142" t="s">
        <v>135</v>
      </c>
      <c r="G74" s="59"/>
      <c r="H74" s="59"/>
      <c r="I74" s="142" t="s">
        <v>133</v>
      </c>
      <c r="J74" s="142" t="s">
        <v>132</v>
      </c>
      <c r="K74" s="60"/>
      <c r="L74" s="60"/>
      <c r="N74" s="58"/>
      <c r="O74" s="141"/>
      <c r="P74" s="142" t="s">
        <v>136</v>
      </c>
      <c r="Q74" s="59"/>
      <c r="R74" s="129">
        <f>U125</f>
        <v>1995.6408975000002</v>
      </c>
      <c r="S74" s="142"/>
      <c r="T74" s="161">
        <f>K18</f>
        <v>42415</v>
      </c>
      <c r="U74" s="131">
        <f>U11</f>
        <v>42429</v>
      </c>
      <c r="V74" s="159"/>
      <c r="W74" s="52"/>
      <c r="X74" s="159"/>
      <c r="Y74" s="58"/>
      <c r="Z74" s="141"/>
      <c r="AA74" s="197" t="s">
        <v>136</v>
      </c>
      <c r="AB74" s="197"/>
      <c r="AC74" s="100">
        <f>AC124</f>
        <v>1995.6408975000002</v>
      </c>
      <c r="AD74" s="59"/>
      <c r="AE74" s="1">
        <f>AF15</f>
        <v>42430</v>
      </c>
      <c r="AF74" s="53">
        <f>Z39</f>
        <v>42443</v>
      </c>
      <c r="AG74" s="59"/>
      <c r="AH74" s="60"/>
      <c r="AI74" s="56"/>
      <c r="AJ74" s="58"/>
      <c r="AK74" s="177"/>
      <c r="AL74" s="197" t="s">
        <v>136</v>
      </c>
      <c r="AM74" s="197"/>
      <c r="AN74" s="100">
        <f>((AN137+AN138)-((AN137+AN138)*0.1))</f>
        <v>1602</v>
      </c>
      <c r="AO74" s="59"/>
      <c r="AP74" s="1">
        <f>AD31</f>
        <v>42475</v>
      </c>
      <c r="AQ74" s="53">
        <f>+AK39</f>
        <v>42480</v>
      </c>
      <c r="AR74" s="59"/>
      <c r="AS74" s="60"/>
      <c r="AT74" s="56"/>
      <c r="AU74" s="56"/>
      <c r="AV74" s="56"/>
      <c r="AW74" s="56"/>
      <c r="AX74" s="56"/>
      <c r="AY74" s="56"/>
      <c r="AZ74" s="56"/>
      <c r="BA74" s="56"/>
      <c r="BB74" s="56"/>
    </row>
    <row r="75" spans="4:54" ht="15" customHeight="1" x14ac:dyDescent="0.25">
      <c r="D75" s="58"/>
      <c r="E75" s="141"/>
      <c r="F75" s="197" t="s">
        <v>84</v>
      </c>
      <c r="G75" s="197"/>
      <c r="H75" s="59"/>
      <c r="I75" s="59"/>
      <c r="J75" s="59"/>
      <c r="K75" s="60"/>
      <c r="L75" s="60"/>
      <c r="N75" s="58"/>
      <c r="O75" s="141"/>
      <c r="P75" s="197" t="s">
        <v>84</v>
      </c>
      <c r="Q75" s="197"/>
      <c r="R75" s="132">
        <f>DAYS360(T74,U74)</f>
        <v>14</v>
      </c>
      <c r="S75" s="59"/>
      <c r="T75" s="59"/>
      <c r="U75" s="60"/>
      <c r="V75" s="159"/>
      <c r="W75" s="52"/>
      <c r="X75" s="159"/>
      <c r="Y75" s="58"/>
      <c r="Z75" s="141"/>
      <c r="AA75" s="197" t="s">
        <v>84</v>
      </c>
      <c r="AB75" s="197"/>
      <c r="AC75" s="192">
        <f>DAYS360(AE74,AF74)</f>
        <v>13</v>
      </c>
      <c r="AD75" s="59"/>
      <c r="AE75" s="59"/>
      <c r="AF75" s="60"/>
      <c r="AG75" s="59"/>
      <c r="AH75" s="60"/>
      <c r="AI75" s="56"/>
      <c r="AJ75" s="58"/>
      <c r="AK75" s="177"/>
      <c r="AL75" s="197" t="s">
        <v>84</v>
      </c>
      <c r="AM75" s="197"/>
      <c r="AN75" s="189">
        <f>DAYS360(AP74,AQ74)</f>
        <v>5</v>
      </c>
      <c r="AO75" s="59"/>
      <c r="AP75" s="59"/>
      <c r="AQ75" s="60"/>
      <c r="AR75" s="59"/>
      <c r="AS75" s="60"/>
      <c r="AT75" s="56"/>
      <c r="AU75" s="56"/>
      <c r="AV75" s="56"/>
      <c r="AW75" s="56"/>
      <c r="AX75" s="56"/>
      <c r="AY75" s="56"/>
      <c r="AZ75" s="56"/>
      <c r="BA75" s="56"/>
      <c r="BB75" s="56"/>
    </row>
    <row r="76" spans="4:54" ht="15" customHeight="1" x14ac:dyDescent="0.2">
      <c r="D76" s="58"/>
      <c r="E76" s="141"/>
      <c r="F76" s="197" t="s">
        <v>134</v>
      </c>
      <c r="G76" s="197"/>
      <c r="H76" s="59"/>
      <c r="I76" s="59"/>
      <c r="J76" s="59"/>
      <c r="K76" s="60"/>
      <c r="L76" s="60"/>
      <c r="N76" s="58"/>
      <c r="O76" s="141"/>
      <c r="P76" s="197" t="s">
        <v>134</v>
      </c>
      <c r="Q76" s="197"/>
      <c r="R76" s="130">
        <v>0.15190000000000001</v>
      </c>
      <c r="S76" s="59"/>
      <c r="T76" s="59"/>
      <c r="U76" s="60"/>
      <c r="V76" s="159"/>
      <c r="W76" s="52"/>
      <c r="X76" s="159"/>
      <c r="Y76" s="58"/>
      <c r="Z76" s="141"/>
      <c r="AA76" s="197" t="s">
        <v>134</v>
      </c>
      <c r="AB76" s="197"/>
      <c r="AC76" s="86">
        <v>0.15190000000000001</v>
      </c>
      <c r="AD76" s="59"/>
      <c r="AE76" s="59"/>
      <c r="AF76" s="60"/>
      <c r="AG76" s="59"/>
      <c r="AH76" s="60"/>
      <c r="AI76" s="56"/>
      <c r="AJ76" s="58"/>
      <c r="AK76" s="177"/>
      <c r="AL76" s="197" t="s">
        <v>134</v>
      </c>
      <c r="AM76" s="197"/>
      <c r="AN76" s="86">
        <v>0.15190000000000001</v>
      </c>
      <c r="AO76" s="59"/>
      <c r="AP76" s="59"/>
      <c r="AQ76" s="60"/>
      <c r="AR76" s="59"/>
      <c r="AS76" s="60"/>
      <c r="AT76" s="56"/>
      <c r="AU76" s="56"/>
      <c r="AV76" s="56"/>
      <c r="AW76" s="56"/>
      <c r="AX76" s="56"/>
      <c r="AY76" s="56"/>
      <c r="AZ76" s="56"/>
      <c r="BA76" s="56"/>
      <c r="BB76" s="56"/>
    </row>
    <row r="77" spans="4:54" ht="15.75" customHeight="1" thickBot="1" x14ac:dyDescent="0.25">
      <c r="D77" s="58"/>
      <c r="E77" s="144"/>
      <c r="F77" s="211" t="s">
        <v>39</v>
      </c>
      <c r="G77" s="211"/>
      <c r="H77" s="211"/>
      <c r="I77" s="211"/>
      <c r="J77" s="211"/>
      <c r="K77" s="221"/>
      <c r="L77" s="60"/>
      <c r="N77" s="58"/>
      <c r="O77" s="144"/>
      <c r="P77" s="211" t="s">
        <v>39</v>
      </c>
      <c r="Q77" s="211"/>
      <c r="R77" s="211"/>
      <c r="S77" s="211"/>
      <c r="T77" s="211"/>
      <c r="U77" s="221"/>
      <c r="V77" s="159"/>
      <c r="W77" s="52"/>
      <c r="X77" s="159"/>
      <c r="Y77" s="58"/>
      <c r="Z77" s="144"/>
      <c r="AA77" s="211" t="s">
        <v>39</v>
      </c>
      <c r="AB77" s="211"/>
      <c r="AC77" s="211"/>
      <c r="AD77" s="211"/>
      <c r="AE77" s="211"/>
      <c r="AF77" s="221"/>
      <c r="AG77" s="59"/>
      <c r="AH77" s="60"/>
      <c r="AI77" s="56"/>
      <c r="AJ77" s="58"/>
      <c r="AK77" s="170"/>
      <c r="AL77" s="211" t="s">
        <v>39</v>
      </c>
      <c r="AM77" s="211"/>
      <c r="AN77" s="211"/>
      <c r="AO77" s="211"/>
      <c r="AP77" s="211"/>
      <c r="AQ77" s="221"/>
      <c r="AR77" s="59"/>
      <c r="AS77" s="60"/>
      <c r="AT77" s="56"/>
      <c r="AU77" s="56"/>
      <c r="AV77" s="56"/>
      <c r="AW77" s="56"/>
      <c r="AX77" s="56"/>
      <c r="AY77" s="56"/>
      <c r="AZ77" s="56"/>
      <c r="BA77" s="56"/>
      <c r="BB77" s="56"/>
    </row>
    <row r="78" spans="4:54" ht="13.5" thickBot="1" x14ac:dyDescent="0.25">
      <c r="D78" s="58"/>
      <c r="E78" s="144"/>
      <c r="F78" s="145"/>
      <c r="G78" s="145"/>
      <c r="H78" s="77"/>
      <c r="I78" s="77"/>
      <c r="J78" s="77"/>
      <c r="K78" s="80"/>
      <c r="L78" s="60"/>
      <c r="N78" s="58"/>
      <c r="O78" s="144"/>
      <c r="P78" s="145"/>
      <c r="Q78" s="145"/>
      <c r="R78" s="77"/>
      <c r="S78" s="77"/>
      <c r="T78" s="77"/>
      <c r="U78" s="80"/>
      <c r="V78" s="159"/>
      <c r="W78" s="52"/>
      <c r="X78" s="159"/>
      <c r="Y78" s="58"/>
      <c r="Z78" s="144"/>
      <c r="AA78" s="145"/>
      <c r="AB78" s="145"/>
      <c r="AC78" s="77"/>
      <c r="AD78" s="77"/>
      <c r="AE78" s="77"/>
      <c r="AF78" s="80"/>
      <c r="AG78" s="59"/>
      <c r="AH78" s="60"/>
      <c r="AI78" s="56"/>
      <c r="AJ78" s="58"/>
      <c r="AK78" s="170"/>
      <c r="AL78" s="171"/>
      <c r="AM78" s="171"/>
      <c r="AN78" s="77"/>
      <c r="AO78" s="77"/>
      <c r="AP78" s="77"/>
      <c r="AQ78" s="80"/>
      <c r="AR78" s="59"/>
      <c r="AS78" s="60"/>
      <c r="AT78" s="56"/>
      <c r="AU78" s="56"/>
      <c r="AV78" s="56"/>
      <c r="AW78" s="56"/>
      <c r="AX78" s="56"/>
      <c r="AY78" s="56"/>
      <c r="AZ78" s="56"/>
      <c r="BA78" s="56"/>
      <c r="BB78" s="56"/>
    </row>
    <row r="79" spans="4:54" ht="15" customHeight="1" x14ac:dyDescent="0.2">
      <c r="D79" s="58"/>
      <c r="E79" s="6" t="s">
        <v>108</v>
      </c>
      <c r="F79" s="261" t="s">
        <v>38</v>
      </c>
      <c r="G79" s="261"/>
      <c r="H79" s="261"/>
      <c r="I79" s="85"/>
      <c r="J79" s="85"/>
      <c r="K79" s="75"/>
      <c r="L79" s="60"/>
      <c r="N79" s="58"/>
      <c r="O79" s="6" t="s">
        <v>108</v>
      </c>
      <c r="P79" s="261" t="s">
        <v>38</v>
      </c>
      <c r="Q79" s="261"/>
      <c r="R79" s="261"/>
      <c r="S79" s="85"/>
      <c r="T79" s="85"/>
      <c r="U79" s="75"/>
      <c r="V79" s="159"/>
      <c r="W79" s="52"/>
      <c r="X79" s="159"/>
      <c r="Y79" s="58"/>
      <c r="Z79" s="6" t="s">
        <v>108</v>
      </c>
      <c r="AA79" s="242" t="s">
        <v>38</v>
      </c>
      <c r="AB79" s="242"/>
      <c r="AC79" s="114">
        <f>AC80*(AC82/360)*AC81</f>
        <v>7.7695325072932064</v>
      </c>
      <c r="AD79" s="85"/>
      <c r="AE79" s="85" t="s">
        <v>144</v>
      </c>
      <c r="AF79" s="75" t="s">
        <v>145</v>
      </c>
      <c r="AG79" s="59"/>
      <c r="AH79" s="60"/>
      <c r="AI79" s="56"/>
      <c r="AJ79" s="58"/>
      <c r="AK79" s="6" t="s">
        <v>108</v>
      </c>
      <c r="AL79" s="242" t="s">
        <v>38</v>
      </c>
      <c r="AM79" s="242"/>
      <c r="AN79" s="114">
        <f>AN80*(AN82/360)*AN81</f>
        <v>6.7983409438815556</v>
      </c>
      <c r="AO79" s="85"/>
      <c r="AP79" s="85" t="s">
        <v>144</v>
      </c>
      <c r="AQ79" s="75" t="s">
        <v>145</v>
      </c>
      <c r="AR79" s="59"/>
      <c r="AS79" s="60"/>
      <c r="AT79" s="56"/>
      <c r="AU79" s="56"/>
      <c r="AV79" s="56"/>
      <c r="AW79" s="56"/>
      <c r="AX79" s="56"/>
      <c r="AY79" s="56"/>
      <c r="AZ79" s="56"/>
      <c r="BA79" s="56"/>
      <c r="BB79" s="56"/>
    </row>
    <row r="80" spans="4:54" ht="29.25" customHeight="1" x14ac:dyDescent="0.2">
      <c r="D80" s="58"/>
      <c r="E80" s="141"/>
      <c r="F80" s="142" t="s">
        <v>135</v>
      </c>
      <c r="G80" s="59"/>
      <c r="H80" s="59"/>
      <c r="I80" s="142" t="s">
        <v>133</v>
      </c>
      <c r="J80" s="142" t="s">
        <v>132</v>
      </c>
      <c r="K80" s="60"/>
      <c r="L80" s="60"/>
      <c r="N80" s="58"/>
      <c r="O80" s="141"/>
      <c r="P80" s="142" t="s">
        <v>135</v>
      </c>
      <c r="Q80" s="59"/>
      <c r="R80" s="59"/>
      <c r="S80" s="142" t="s">
        <v>133</v>
      </c>
      <c r="T80" s="142" t="s">
        <v>132</v>
      </c>
      <c r="U80" s="60"/>
      <c r="V80" s="159"/>
      <c r="W80" s="52"/>
      <c r="X80" s="159"/>
      <c r="Y80" s="58"/>
      <c r="Z80" s="141"/>
      <c r="AA80" s="142" t="s">
        <v>135</v>
      </c>
      <c r="AB80" s="59"/>
      <c r="AC80" s="100">
        <f>AC127</f>
        <v>1150.8524122060378</v>
      </c>
      <c r="AD80" s="59"/>
      <c r="AE80" s="1">
        <f>AF74+1</f>
        <v>42444</v>
      </c>
      <c r="AF80" s="53">
        <f>AF11</f>
        <v>42460</v>
      </c>
      <c r="AG80" s="59"/>
      <c r="AH80" s="60"/>
      <c r="AI80" s="56"/>
      <c r="AJ80" s="58"/>
      <c r="AK80" s="177"/>
      <c r="AL80" s="197" t="s">
        <v>136</v>
      </c>
      <c r="AM80" s="197"/>
      <c r="AN80" s="100">
        <f>((AC127))</f>
        <v>1150.8524122060378</v>
      </c>
      <c r="AO80" s="59"/>
      <c r="AP80" s="1">
        <f>AQ15</f>
        <v>42461</v>
      </c>
      <c r="AQ80" s="53">
        <f>AD31</f>
        <v>42475</v>
      </c>
      <c r="AR80" s="59"/>
      <c r="AS80" s="60"/>
      <c r="AT80" s="56"/>
      <c r="AU80" s="56"/>
      <c r="AV80" s="56"/>
      <c r="AW80" s="56"/>
      <c r="AX80" s="56"/>
      <c r="AY80" s="56"/>
      <c r="AZ80" s="56"/>
      <c r="BA80" s="56"/>
      <c r="BB80" s="56"/>
    </row>
    <row r="81" spans="4:54" ht="15" customHeight="1" x14ac:dyDescent="0.25">
      <c r="D81" s="58"/>
      <c r="E81" s="141"/>
      <c r="F81" s="197" t="s">
        <v>84</v>
      </c>
      <c r="G81" s="197"/>
      <c r="H81" s="59"/>
      <c r="I81" s="59"/>
      <c r="J81" s="59"/>
      <c r="K81" s="60"/>
      <c r="L81" s="60"/>
      <c r="N81" s="58"/>
      <c r="O81" s="141"/>
      <c r="P81" s="197" t="s">
        <v>84</v>
      </c>
      <c r="Q81" s="197"/>
      <c r="R81" s="59"/>
      <c r="S81" s="59"/>
      <c r="T81" s="59"/>
      <c r="U81" s="60"/>
      <c r="V81" s="159"/>
      <c r="W81" s="52"/>
      <c r="X81" s="159"/>
      <c r="Y81" s="58"/>
      <c r="Z81" s="141"/>
      <c r="AA81" s="197" t="s">
        <v>84</v>
      </c>
      <c r="AB81" s="197"/>
      <c r="AC81" s="59">
        <f>DAYS360(AE80,AF80)</f>
        <v>16</v>
      </c>
      <c r="AD81" s="59"/>
      <c r="AE81" s="59"/>
      <c r="AF81" s="60"/>
      <c r="AG81" s="59"/>
      <c r="AH81" s="60"/>
      <c r="AI81" s="56"/>
      <c r="AJ81" s="58"/>
      <c r="AK81" s="177"/>
      <c r="AL81" s="197" t="s">
        <v>84</v>
      </c>
      <c r="AM81" s="197"/>
      <c r="AN81" s="189">
        <f>DAYS360(AP80,AQ80)</f>
        <v>14</v>
      </c>
      <c r="AO81" s="59"/>
      <c r="AP81" s="59"/>
      <c r="AQ81" s="60"/>
      <c r="AR81" s="59"/>
      <c r="AS81" s="60"/>
      <c r="AT81" s="56"/>
      <c r="AU81" s="56"/>
      <c r="AV81" s="56"/>
      <c r="AW81" s="56"/>
      <c r="AX81" s="56"/>
      <c r="AY81" s="56"/>
      <c r="AZ81" s="56"/>
      <c r="BA81" s="56"/>
      <c r="BB81" s="56"/>
    </row>
    <row r="82" spans="4:54" ht="15" customHeight="1" x14ac:dyDescent="0.2">
      <c r="D82" s="58"/>
      <c r="E82" s="141"/>
      <c r="F82" s="197" t="s">
        <v>134</v>
      </c>
      <c r="G82" s="197"/>
      <c r="H82" s="59"/>
      <c r="I82" s="59"/>
      <c r="J82" s="59"/>
      <c r="K82" s="60"/>
      <c r="L82" s="60"/>
      <c r="N82" s="58"/>
      <c r="O82" s="141"/>
      <c r="P82" s="197" t="s">
        <v>134</v>
      </c>
      <c r="Q82" s="197"/>
      <c r="R82" s="59"/>
      <c r="S82" s="59"/>
      <c r="T82" s="59"/>
      <c r="U82" s="60"/>
      <c r="V82" s="159"/>
      <c r="W82" s="52"/>
      <c r="X82" s="159"/>
      <c r="Y82" s="58"/>
      <c r="Z82" s="141"/>
      <c r="AA82" s="197" t="s">
        <v>134</v>
      </c>
      <c r="AB82" s="197"/>
      <c r="AC82" s="86">
        <v>0.15190000000000001</v>
      </c>
      <c r="AD82" s="59"/>
      <c r="AE82" s="59"/>
      <c r="AF82" s="60"/>
      <c r="AG82" s="59"/>
      <c r="AH82" s="60"/>
      <c r="AI82" s="56"/>
      <c r="AJ82" s="58"/>
      <c r="AK82" s="177"/>
      <c r="AL82" s="197" t="s">
        <v>134</v>
      </c>
      <c r="AM82" s="197"/>
      <c r="AN82" s="86">
        <v>0.15190000000000001</v>
      </c>
      <c r="AO82" s="59"/>
      <c r="AP82" s="59"/>
      <c r="AQ82" s="60"/>
      <c r="AR82" s="59"/>
      <c r="AS82" s="60"/>
      <c r="AT82" s="56"/>
      <c r="AU82" s="56"/>
      <c r="AV82" s="56"/>
      <c r="AW82" s="56"/>
      <c r="AX82" s="56"/>
      <c r="AY82" s="56"/>
      <c r="AZ82" s="56"/>
      <c r="BA82" s="56"/>
      <c r="BB82" s="56"/>
    </row>
    <row r="83" spans="4:54" ht="15.75" customHeight="1" thickBot="1" x14ac:dyDescent="0.25">
      <c r="D83" s="58"/>
      <c r="E83" s="141"/>
      <c r="F83" s="211" t="s">
        <v>39</v>
      </c>
      <c r="G83" s="211"/>
      <c r="H83" s="211"/>
      <c r="I83" s="211"/>
      <c r="J83" s="211"/>
      <c r="K83" s="221"/>
      <c r="L83" s="60"/>
      <c r="N83" s="58"/>
      <c r="O83" s="141"/>
      <c r="P83" s="211" t="s">
        <v>39</v>
      </c>
      <c r="Q83" s="211"/>
      <c r="R83" s="211"/>
      <c r="S83" s="211"/>
      <c r="T83" s="211"/>
      <c r="U83" s="221"/>
      <c r="V83" s="159"/>
      <c r="W83" s="52"/>
      <c r="X83" s="159"/>
      <c r="Y83" s="58"/>
      <c r="Z83" s="141"/>
      <c r="AA83" s="211" t="s">
        <v>39</v>
      </c>
      <c r="AB83" s="211"/>
      <c r="AC83" s="211"/>
      <c r="AD83" s="211"/>
      <c r="AE83" s="211"/>
      <c r="AF83" s="221"/>
      <c r="AG83" s="59"/>
      <c r="AH83" s="60"/>
      <c r="AI83" s="56"/>
      <c r="AJ83" s="58"/>
      <c r="AK83" s="170"/>
      <c r="AL83" s="211" t="s">
        <v>39</v>
      </c>
      <c r="AM83" s="211"/>
      <c r="AN83" s="211"/>
      <c r="AO83" s="211"/>
      <c r="AP83" s="211"/>
      <c r="AQ83" s="221"/>
      <c r="AR83" s="59"/>
      <c r="AS83" s="60"/>
      <c r="AT83" s="56"/>
      <c r="AU83" s="56"/>
      <c r="AV83" s="56"/>
      <c r="AW83" s="56"/>
      <c r="AX83" s="56"/>
      <c r="AY83" s="56"/>
      <c r="AZ83" s="56"/>
      <c r="BA83" s="56"/>
      <c r="BB83" s="56"/>
    </row>
    <row r="84" spans="4:54" ht="13.5" thickBot="1" x14ac:dyDescent="0.25">
      <c r="D84" s="58"/>
      <c r="E84" s="149"/>
      <c r="F84" s="150"/>
      <c r="G84" s="150"/>
      <c r="H84" s="87"/>
      <c r="I84" s="87"/>
      <c r="J84" s="87"/>
      <c r="K84" s="62"/>
      <c r="L84" s="60"/>
      <c r="N84" s="58"/>
      <c r="O84" s="149"/>
      <c r="P84" s="150"/>
      <c r="Q84" s="150"/>
      <c r="R84" s="87"/>
      <c r="S84" s="87"/>
      <c r="T84" s="87"/>
      <c r="U84" s="62"/>
      <c r="V84" s="159"/>
      <c r="W84" s="52"/>
      <c r="X84" s="159"/>
      <c r="Y84" s="58"/>
      <c r="Z84" s="149"/>
      <c r="AA84" s="150"/>
      <c r="AB84" s="150"/>
      <c r="AC84" s="87"/>
      <c r="AD84" s="87"/>
      <c r="AE84" s="87"/>
      <c r="AF84" s="62"/>
      <c r="AG84" s="59"/>
      <c r="AH84" s="60"/>
      <c r="AI84" s="56"/>
      <c r="AJ84" s="58"/>
      <c r="AK84" s="181"/>
      <c r="AL84" s="182"/>
      <c r="AM84" s="182"/>
      <c r="AN84" s="87"/>
      <c r="AO84" s="87"/>
      <c r="AP84" s="87"/>
      <c r="AQ84" s="62"/>
      <c r="AR84" s="59"/>
      <c r="AS84" s="60"/>
      <c r="AT84" s="56"/>
      <c r="AU84" s="56"/>
      <c r="AV84" s="56"/>
      <c r="AW84" s="56"/>
      <c r="AX84" s="56"/>
      <c r="AY84" s="56"/>
      <c r="AZ84" s="56"/>
      <c r="BA84" s="56"/>
      <c r="BB84" s="56"/>
    </row>
    <row r="85" spans="4:54" ht="12.75" customHeight="1" x14ac:dyDescent="0.2">
      <c r="D85" s="58"/>
      <c r="E85" s="141" t="s">
        <v>109</v>
      </c>
      <c r="F85" s="142" t="s">
        <v>110</v>
      </c>
      <c r="G85" s="142"/>
      <c r="H85" s="59"/>
      <c r="I85" s="59"/>
      <c r="J85" s="59"/>
      <c r="K85" s="60"/>
      <c r="L85" s="60"/>
      <c r="N85" s="58"/>
      <c r="O85" s="141" t="s">
        <v>109</v>
      </c>
      <c r="P85" s="142" t="s">
        <v>110</v>
      </c>
      <c r="Q85" s="142"/>
      <c r="R85" s="59"/>
      <c r="S85" s="59"/>
      <c r="T85" s="59"/>
      <c r="U85" s="60"/>
      <c r="V85" s="159"/>
      <c r="W85" s="52"/>
      <c r="X85" s="159"/>
      <c r="Y85" s="58"/>
      <c r="Z85" s="141" t="s">
        <v>109</v>
      </c>
      <c r="AA85" s="142" t="s">
        <v>110</v>
      </c>
      <c r="AB85" s="142"/>
      <c r="AC85" s="59"/>
      <c r="AD85" s="59"/>
      <c r="AE85" s="59"/>
      <c r="AF85" s="60"/>
      <c r="AG85" s="59"/>
      <c r="AH85" s="60"/>
      <c r="AI85" s="56"/>
      <c r="AJ85" s="58"/>
      <c r="AK85" s="6" t="s">
        <v>109</v>
      </c>
      <c r="AL85" s="242" t="s">
        <v>38</v>
      </c>
      <c r="AM85" s="242"/>
      <c r="AN85" s="114">
        <f>AN86*(AN88/360)*AN87</f>
        <v>1.7481448141409714</v>
      </c>
      <c r="AO85" s="85"/>
      <c r="AP85" s="85" t="s">
        <v>144</v>
      </c>
      <c r="AQ85" s="75" t="s">
        <v>145</v>
      </c>
      <c r="AR85" s="59"/>
      <c r="AS85" s="60"/>
      <c r="AT85" s="56"/>
      <c r="AU85" s="56"/>
      <c r="AV85" s="56"/>
      <c r="AW85" s="56"/>
      <c r="AX85" s="56"/>
      <c r="AY85" s="56"/>
      <c r="AZ85" s="56"/>
      <c r="BA85" s="56"/>
      <c r="BB85" s="56"/>
    </row>
    <row r="86" spans="4:54" ht="25.5" x14ac:dyDescent="0.2">
      <c r="D86" s="58"/>
      <c r="E86" s="141"/>
      <c r="F86" s="142" t="s">
        <v>136</v>
      </c>
      <c r="G86" s="142"/>
      <c r="H86" s="59"/>
      <c r="I86" s="59"/>
      <c r="J86" s="59"/>
      <c r="K86" s="60"/>
      <c r="L86" s="60"/>
      <c r="N86" s="58"/>
      <c r="O86" s="141"/>
      <c r="P86" s="142" t="s">
        <v>136</v>
      </c>
      <c r="Q86" s="142"/>
      <c r="R86" s="59"/>
      <c r="S86" s="59"/>
      <c r="T86" s="59"/>
      <c r="U86" s="60"/>
      <c r="V86" s="159"/>
      <c r="W86" s="52"/>
      <c r="X86" s="159"/>
      <c r="Y86" s="58"/>
      <c r="Z86" s="141"/>
      <c r="AA86" s="142" t="s">
        <v>136</v>
      </c>
      <c r="AB86" s="142"/>
      <c r="AC86" s="59"/>
      <c r="AD86" s="59"/>
      <c r="AE86" s="59"/>
      <c r="AF86" s="60"/>
      <c r="AG86" s="59"/>
      <c r="AH86" s="60"/>
      <c r="AI86" s="56"/>
      <c r="AJ86" s="58"/>
      <c r="AK86" s="177"/>
      <c r="AL86" s="197" t="s">
        <v>136</v>
      </c>
      <c r="AM86" s="197"/>
      <c r="AN86" s="100">
        <f>AN80-AN80*10%</f>
        <v>1035.7671709854339</v>
      </c>
      <c r="AO86" s="59"/>
      <c r="AP86" s="1">
        <f>AQ80+1</f>
        <v>42476</v>
      </c>
      <c r="AQ86" s="53">
        <f>AK39</f>
        <v>42480</v>
      </c>
      <c r="AR86" s="59"/>
      <c r="AS86" s="60"/>
      <c r="AT86" s="56"/>
      <c r="AU86" s="56"/>
      <c r="AV86" s="56"/>
      <c r="AW86" s="56"/>
      <c r="AX86" s="56"/>
      <c r="AY86" s="56"/>
      <c r="AZ86" s="56"/>
      <c r="BA86" s="56"/>
      <c r="BB86" s="56"/>
    </row>
    <row r="87" spans="4:54" ht="15" x14ac:dyDescent="0.25">
      <c r="D87" s="58"/>
      <c r="E87" s="141"/>
      <c r="F87" s="142" t="s">
        <v>0</v>
      </c>
      <c r="G87" s="142"/>
      <c r="H87" s="59"/>
      <c r="I87" s="59"/>
      <c r="J87" s="59"/>
      <c r="K87" s="60"/>
      <c r="L87" s="60"/>
      <c r="N87" s="58"/>
      <c r="O87" s="141"/>
      <c r="P87" s="142" t="s">
        <v>0</v>
      </c>
      <c r="Q87" s="142"/>
      <c r="R87" s="59"/>
      <c r="S87" s="59"/>
      <c r="T87" s="59"/>
      <c r="U87" s="60"/>
      <c r="V87" s="159"/>
      <c r="W87" s="52"/>
      <c r="X87" s="159"/>
      <c r="Y87" s="58"/>
      <c r="Z87" s="141"/>
      <c r="AA87" s="142" t="s">
        <v>0</v>
      </c>
      <c r="AB87" s="142"/>
      <c r="AC87" s="59"/>
      <c r="AD87" s="59"/>
      <c r="AE87" s="59"/>
      <c r="AF87" s="60"/>
      <c r="AG87" s="59"/>
      <c r="AH87" s="60"/>
      <c r="AI87" s="56"/>
      <c r="AJ87" s="58"/>
      <c r="AK87" s="177"/>
      <c r="AL87" s="197" t="s">
        <v>84</v>
      </c>
      <c r="AM87" s="197"/>
      <c r="AN87" s="189">
        <f>DAYS360(AP86,AQ86)</f>
        <v>4</v>
      </c>
      <c r="AO87" s="59"/>
      <c r="AP87" s="59"/>
      <c r="AQ87" s="60"/>
      <c r="AR87" s="59"/>
      <c r="AS87" s="60"/>
      <c r="AT87" s="56"/>
      <c r="AU87" s="56"/>
      <c r="AV87" s="56"/>
      <c r="AW87" s="56"/>
      <c r="AX87" s="56"/>
      <c r="AY87" s="56"/>
      <c r="AZ87" s="56"/>
      <c r="BA87" s="56"/>
      <c r="BB87" s="56"/>
    </row>
    <row r="88" spans="4:54" ht="12.75" customHeight="1" x14ac:dyDescent="0.2">
      <c r="D88" s="58"/>
      <c r="E88" s="141"/>
      <c r="F88" s="197" t="s">
        <v>134</v>
      </c>
      <c r="G88" s="197"/>
      <c r="H88" s="59"/>
      <c r="I88" s="59"/>
      <c r="J88" s="59"/>
      <c r="K88" s="60"/>
      <c r="L88" s="60"/>
      <c r="N88" s="58"/>
      <c r="O88" s="141"/>
      <c r="P88" s="197" t="s">
        <v>134</v>
      </c>
      <c r="Q88" s="197"/>
      <c r="R88" s="59"/>
      <c r="S88" s="59"/>
      <c r="T88" s="59"/>
      <c r="U88" s="60"/>
      <c r="V88" s="159"/>
      <c r="W88" s="52"/>
      <c r="X88" s="159"/>
      <c r="Y88" s="58"/>
      <c r="Z88" s="141"/>
      <c r="AA88" s="197" t="s">
        <v>134</v>
      </c>
      <c r="AB88" s="197"/>
      <c r="AC88" s="59"/>
      <c r="AD88" s="59"/>
      <c r="AE88" s="59"/>
      <c r="AF88" s="60"/>
      <c r="AG88" s="59"/>
      <c r="AH88" s="60"/>
      <c r="AI88" s="56"/>
      <c r="AJ88" s="58"/>
      <c r="AK88" s="177"/>
      <c r="AL88" s="197" t="s">
        <v>134</v>
      </c>
      <c r="AM88" s="197"/>
      <c r="AN88" s="86">
        <v>0.15190000000000001</v>
      </c>
      <c r="AO88" s="59"/>
      <c r="AP88" s="59"/>
      <c r="AQ88" s="60"/>
      <c r="AR88" s="59"/>
      <c r="AS88" s="60"/>
      <c r="AT88" s="56"/>
      <c r="AU88" s="56"/>
      <c r="AV88" s="56"/>
      <c r="AW88" s="56"/>
      <c r="AX88" s="56"/>
      <c r="AY88" s="56"/>
      <c r="AZ88" s="56"/>
      <c r="BA88" s="56"/>
      <c r="BB88" s="56"/>
    </row>
    <row r="89" spans="4:54" ht="13.5" customHeight="1" thickBot="1" x14ac:dyDescent="0.25">
      <c r="D89" s="58"/>
      <c r="E89" s="144"/>
      <c r="F89" s="211" t="s">
        <v>134</v>
      </c>
      <c r="G89" s="211"/>
      <c r="H89" s="77"/>
      <c r="I89" s="77"/>
      <c r="J89" s="77"/>
      <c r="K89" s="80"/>
      <c r="L89" s="60"/>
      <c r="N89" s="58"/>
      <c r="O89" s="144"/>
      <c r="P89" s="211" t="s">
        <v>134</v>
      </c>
      <c r="Q89" s="211"/>
      <c r="R89" s="77"/>
      <c r="S89" s="77"/>
      <c r="T89" s="77"/>
      <c r="U89" s="80"/>
      <c r="V89" s="159"/>
      <c r="W89" s="52"/>
      <c r="X89" s="159"/>
      <c r="Y89" s="58"/>
      <c r="Z89" s="144"/>
      <c r="AA89" s="211" t="s">
        <v>134</v>
      </c>
      <c r="AB89" s="211"/>
      <c r="AC89" s="77"/>
      <c r="AD89" s="77"/>
      <c r="AE89" s="77"/>
      <c r="AF89" s="80"/>
      <c r="AG89" s="59"/>
      <c r="AH89" s="60"/>
      <c r="AI89" s="56"/>
      <c r="AJ89" s="58"/>
      <c r="AK89" s="170"/>
      <c r="AL89" s="211" t="s">
        <v>39</v>
      </c>
      <c r="AM89" s="211"/>
      <c r="AN89" s="211"/>
      <c r="AO89" s="211"/>
      <c r="AP89" s="211"/>
      <c r="AQ89" s="221"/>
      <c r="AR89" s="59"/>
      <c r="AS89" s="60"/>
      <c r="AT89" s="56"/>
      <c r="AU89" s="56"/>
      <c r="AV89" s="56"/>
      <c r="AW89" s="56"/>
      <c r="AX89" s="56"/>
      <c r="AY89" s="56"/>
      <c r="AZ89" s="56"/>
      <c r="BA89" s="56"/>
      <c r="BB89" s="56"/>
    </row>
    <row r="90" spans="4:54" ht="15.75" customHeight="1" thickBot="1" x14ac:dyDescent="0.25">
      <c r="D90" s="58"/>
      <c r="E90" s="241" t="s">
        <v>111</v>
      </c>
      <c r="F90" s="242"/>
      <c r="G90" s="242"/>
      <c r="H90" s="242"/>
      <c r="I90" s="242"/>
      <c r="J90" s="242"/>
      <c r="K90" s="243"/>
      <c r="L90" s="60"/>
      <c r="N90" s="58"/>
      <c r="O90" s="241" t="s">
        <v>111</v>
      </c>
      <c r="P90" s="242"/>
      <c r="Q90" s="242"/>
      <c r="R90" s="242"/>
      <c r="S90" s="242"/>
      <c r="T90" s="242"/>
      <c r="U90" s="243"/>
      <c r="V90" s="159"/>
      <c r="W90" s="52"/>
      <c r="X90" s="159"/>
      <c r="Y90" s="58"/>
      <c r="Z90" s="241" t="s">
        <v>111</v>
      </c>
      <c r="AA90" s="242"/>
      <c r="AB90" s="242"/>
      <c r="AC90" s="242"/>
      <c r="AD90" s="242"/>
      <c r="AE90" s="242"/>
      <c r="AF90" s="243"/>
      <c r="AG90" s="59"/>
      <c r="AH90" s="60"/>
      <c r="AI90" s="56"/>
      <c r="AJ90" s="58"/>
      <c r="AK90" s="181"/>
      <c r="AL90" s="182"/>
      <c r="AM90" s="182"/>
      <c r="AN90" s="87"/>
      <c r="AO90" s="87"/>
      <c r="AP90" s="87"/>
      <c r="AQ90" s="62"/>
      <c r="AR90" s="59"/>
      <c r="AS90" s="60"/>
      <c r="AT90" s="56"/>
      <c r="AU90" s="56"/>
      <c r="AV90" s="56"/>
      <c r="AW90" s="56"/>
      <c r="AX90" s="56"/>
      <c r="AY90" s="56"/>
      <c r="AZ90" s="56"/>
      <c r="BA90" s="56"/>
      <c r="BB90" s="56"/>
    </row>
    <row r="91" spans="4:54" ht="13.5" customHeight="1" thickBot="1" x14ac:dyDescent="0.25">
      <c r="D91" s="58"/>
      <c r="E91" s="149"/>
      <c r="F91" s="150"/>
      <c r="G91" s="150"/>
      <c r="H91" s="150"/>
      <c r="I91" s="85"/>
      <c r="J91" s="85"/>
      <c r="K91" s="75"/>
      <c r="L91" s="60"/>
      <c r="N91" s="58"/>
      <c r="O91" s="149"/>
      <c r="P91" s="150"/>
      <c r="Q91" s="150"/>
      <c r="R91" s="150"/>
      <c r="S91" s="85"/>
      <c r="T91" s="85"/>
      <c r="U91" s="75"/>
      <c r="V91" s="159"/>
      <c r="W91" s="52"/>
      <c r="X91" s="159"/>
      <c r="Y91" s="58"/>
      <c r="Z91" s="149"/>
      <c r="AA91" s="150"/>
      <c r="AB91" s="150"/>
      <c r="AC91" s="150"/>
      <c r="AD91" s="85"/>
      <c r="AE91" s="85"/>
      <c r="AF91" s="75"/>
      <c r="AG91" s="59"/>
      <c r="AH91" s="60"/>
      <c r="AI91" s="56"/>
      <c r="AJ91" s="58"/>
      <c r="AK91" s="6" t="s">
        <v>155</v>
      </c>
      <c r="AL91" s="242" t="s">
        <v>38</v>
      </c>
      <c r="AM91" s="242"/>
      <c r="AN91" s="114">
        <f>AN92*(AN94/360)*AN93</f>
        <v>7.3766020366913105</v>
      </c>
      <c r="AO91" s="85"/>
      <c r="AP91" s="85" t="s">
        <v>144</v>
      </c>
      <c r="AQ91" s="75" t="s">
        <v>145</v>
      </c>
      <c r="AR91" s="59"/>
      <c r="AS91" s="60"/>
      <c r="AT91" s="56"/>
      <c r="AU91" s="56"/>
      <c r="AV91" s="56"/>
      <c r="AW91" s="56"/>
      <c r="AX91" s="56"/>
      <c r="AY91" s="56"/>
      <c r="AZ91" s="56"/>
      <c r="BA91" s="56"/>
      <c r="BB91" s="56"/>
    </row>
    <row r="92" spans="4:54" ht="26.25" thickBot="1" x14ac:dyDescent="0.25">
      <c r="D92" s="58"/>
      <c r="E92" s="148" t="s">
        <v>112</v>
      </c>
      <c r="F92" s="218" t="s">
        <v>113</v>
      </c>
      <c r="G92" s="219"/>
      <c r="H92" s="146" t="s">
        <v>114</v>
      </c>
      <c r="I92" s="59"/>
      <c r="J92" s="59"/>
      <c r="K92" s="60"/>
      <c r="L92" s="60"/>
      <c r="N92" s="58"/>
      <c r="O92" s="148" t="s">
        <v>112</v>
      </c>
      <c r="P92" s="218" t="s">
        <v>113</v>
      </c>
      <c r="Q92" s="219"/>
      <c r="R92" s="146" t="s">
        <v>114</v>
      </c>
      <c r="S92" s="59"/>
      <c r="T92" s="59"/>
      <c r="U92" s="60"/>
      <c r="V92" s="159"/>
      <c r="W92" s="52"/>
      <c r="X92" s="159"/>
      <c r="Y92" s="58"/>
      <c r="Z92" s="148" t="s">
        <v>112</v>
      </c>
      <c r="AA92" s="218" t="s">
        <v>113</v>
      </c>
      <c r="AB92" s="219"/>
      <c r="AC92" s="146" t="s">
        <v>114</v>
      </c>
      <c r="AD92" s="59"/>
      <c r="AE92" s="59"/>
      <c r="AF92" s="60"/>
      <c r="AG92" s="59"/>
      <c r="AH92" s="60"/>
      <c r="AI92" s="56"/>
      <c r="AJ92" s="58"/>
      <c r="AK92" s="293" t="s">
        <v>154</v>
      </c>
      <c r="AL92" s="197" t="s">
        <v>136</v>
      </c>
      <c r="AM92" s="197"/>
      <c r="AN92" s="100">
        <f>AN141+AN140</f>
        <v>1942.4890155869152</v>
      </c>
      <c r="AO92" s="59"/>
      <c r="AP92" s="1">
        <f>AQ86+1</f>
        <v>42481</v>
      </c>
      <c r="AQ92" s="53">
        <f>AQ16</f>
        <v>42490</v>
      </c>
      <c r="AR92" s="59"/>
      <c r="AS92" s="60"/>
      <c r="AT92" s="56"/>
      <c r="AU92" s="56"/>
      <c r="AV92" s="56"/>
      <c r="AW92" s="56"/>
      <c r="AX92" s="56"/>
      <c r="AY92" s="56"/>
      <c r="AZ92" s="56"/>
      <c r="BA92" s="56"/>
      <c r="BB92" s="56"/>
    </row>
    <row r="93" spans="4:54" ht="13.5" thickBot="1" x14ac:dyDescent="0.25">
      <c r="D93" s="58"/>
      <c r="E93" s="148"/>
      <c r="F93" s="220" t="s">
        <v>115</v>
      </c>
      <c r="G93" s="221"/>
      <c r="H93" s="146" t="s">
        <v>114</v>
      </c>
      <c r="I93" s="59"/>
      <c r="J93" s="59"/>
      <c r="K93" s="60"/>
      <c r="L93" s="60"/>
      <c r="N93" s="58"/>
      <c r="O93" s="148"/>
      <c r="P93" s="220" t="s">
        <v>115</v>
      </c>
      <c r="Q93" s="221"/>
      <c r="R93" s="146" t="s">
        <v>114</v>
      </c>
      <c r="S93" s="59"/>
      <c r="T93" s="59"/>
      <c r="U93" s="60"/>
      <c r="V93" s="159"/>
      <c r="W93" s="52"/>
      <c r="X93" s="159"/>
      <c r="Y93" s="58"/>
      <c r="Z93" s="148"/>
      <c r="AA93" s="220" t="s">
        <v>115</v>
      </c>
      <c r="AB93" s="221"/>
      <c r="AC93" s="146" t="s">
        <v>114</v>
      </c>
      <c r="AD93" s="59"/>
      <c r="AE93" s="59"/>
      <c r="AF93" s="60"/>
      <c r="AG93" s="59"/>
      <c r="AH93" s="60"/>
      <c r="AI93" s="56"/>
      <c r="AJ93" s="58"/>
      <c r="AK93" s="294"/>
      <c r="AL93" s="197" t="s">
        <v>84</v>
      </c>
      <c r="AM93" s="197"/>
      <c r="AN93" s="59">
        <f>DAYS360(AP92,AQ92)</f>
        <v>9</v>
      </c>
      <c r="AO93" s="59"/>
      <c r="AP93" s="59"/>
      <c r="AQ93" s="60"/>
      <c r="AR93" s="59"/>
      <c r="AS93" s="60"/>
      <c r="AT93" s="56"/>
      <c r="AU93" s="56"/>
      <c r="AV93" s="56"/>
      <c r="AW93" s="56"/>
      <c r="AX93" s="56"/>
      <c r="AY93" s="56"/>
      <c r="AZ93" s="56"/>
      <c r="BA93" s="56"/>
      <c r="BB93" s="56"/>
    </row>
    <row r="94" spans="4:54" ht="13.5" customHeight="1" thickBot="1" x14ac:dyDescent="0.25">
      <c r="D94" s="58"/>
      <c r="E94" s="222"/>
      <c r="F94" s="223"/>
      <c r="G94" s="223"/>
      <c r="H94" s="224"/>
      <c r="I94" s="59"/>
      <c r="J94" s="59"/>
      <c r="K94" s="60"/>
      <c r="L94" s="60"/>
      <c r="N94" s="58"/>
      <c r="O94" s="222"/>
      <c r="P94" s="223"/>
      <c r="Q94" s="223"/>
      <c r="R94" s="224"/>
      <c r="S94" s="59"/>
      <c r="T94" s="59"/>
      <c r="U94" s="60"/>
      <c r="V94" s="159"/>
      <c r="W94" s="52"/>
      <c r="X94" s="159"/>
      <c r="Y94" s="58"/>
      <c r="Z94" s="222"/>
      <c r="AA94" s="223"/>
      <c r="AB94" s="223"/>
      <c r="AC94" s="224"/>
      <c r="AD94" s="59"/>
      <c r="AE94" s="59"/>
      <c r="AF94" s="60"/>
      <c r="AG94" s="59"/>
      <c r="AH94" s="60"/>
      <c r="AI94" s="56"/>
      <c r="AJ94" s="58"/>
      <c r="AK94" s="294"/>
      <c r="AL94" s="197" t="s">
        <v>134</v>
      </c>
      <c r="AM94" s="197"/>
      <c r="AN94" s="86">
        <v>0.15190000000000001</v>
      </c>
      <c r="AO94" s="59"/>
      <c r="AP94" s="59"/>
      <c r="AQ94" s="60"/>
      <c r="AR94" s="59"/>
      <c r="AS94" s="60"/>
      <c r="AT94" s="56"/>
      <c r="AU94" s="56"/>
      <c r="AV94" s="56"/>
      <c r="AW94" s="56"/>
      <c r="AX94" s="56"/>
      <c r="AY94" s="56"/>
      <c r="AZ94" s="56"/>
      <c r="BA94" s="56"/>
      <c r="BB94" s="56"/>
    </row>
    <row r="95" spans="4:54" ht="39" customHeight="1" thickBot="1" x14ac:dyDescent="0.25">
      <c r="D95" s="58"/>
      <c r="E95" s="263" t="s">
        <v>116</v>
      </c>
      <c r="F95" s="264"/>
      <c r="G95" s="264"/>
      <c r="H95" s="265"/>
      <c r="I95" s="59"/>
      <c r="J95" s="59"/>
      <c r="K95" s="60"/>
      <c r="L95" s="60"/>
      <c r="N95" s="58"/>
      <c r="O95" s="263" t="s">
        <v>116</v>
      </c>
      <c r="P95" s="264"/>
      <c r="Q95" s="264"/>
      <c r="R95" s="265"/>
      <c r="S95" s="59"/>
      <c r="T95" s="59"/>
      <c r="U95" s="60"/>
      <c r="V95" s="159"/>
      <c r="W95" s="52"/>
      <c r="X95" s="159"/>
      <c r="Y95" s="58"/>
      <c r="Z95" s="263" t="s">
        <v>116</v>
      </c>
      <c r="AA95" s="264"/>
      <c r="AB95" s="264"/>
      <c r="AC95" s="265"/>
      <c r="AD95" s="59"/>
      <c r="AE95" s="59"/>
      <c r="AF95" s="60"/>
      <c r="AG95" s="59"/>
      <c r="AH95" s="60"/>
      <c r="AI95" s="56"/>
      <c r="AJ95" s="58"/>
      <c r="AK95" s="295"/>
      <c r="AL95" s="211" t="s">
        <v>39</v>
      </c>
      <c r="AM95" s="211"/>
      <c r="AN95" s="211"/>
      <c r="AO95" s="211"/>
      <c r="AP95" s="211"/>
      <c r="AQ95" s="221"/>
      <c r="AR95" s="59"/>
      <c r="AS95" s="60"/>
      <c r="AT95" s="56"/>
      <c r="AU95" s="56"/>
      <c r="AV95" s="56"/>
      <c r="AW95" s="56"/>
      <c r="AX95" s="56"/>
      <c r="AY95" s="56"/>
      <c r="AZ95" s="56"/>
      <c r="BA95" s="56"/>
      <c r="BB95" s="56"/>
    </row>
    <row r="96" spans="4:54" ht="13.5" thickBot="1" x14ac:dyDescent="0.25">
      <c r="D96" s="58"/>
      <c r="E96" s="144"/>
      <c r="F96" s="142"/>
      <c r="G96" s="142"/>
      <c r="H96" s="59"/>
      <c r="I96" s="59"/>
      <c r="J96" s="59"/>
      <c r="K96" s="60"/>
      <c r="L96" s="60"/>
      <c r="N96" s="58"/>
      <c r="O96" s="144"/>
      <c r="P96" s="142"/>
      <c r="Q96" s="142"/>
      <c r="R96" s="59"/>
      <c r="S96" s="59"/>
      <c r="T96" s="59"/>
      <c r="U96" s="60"/>
      <c r="V96" s="159"/>
      <c r="W96" s="52"/>
      <c r="X96" s="159"/>
      <c r="Y96" s="58"/>
      <c r="Z96" s="144"/>
      <c r="AA96" s="142"/>
      <c r="AB96" s="142"/>
      <c r="AC96" s="59"/>
      <c r="AD96" s="59"/>
      <c r="AE96" s="59"/>
      <c r="AF96" s="60"/>
      <c r="AG96" s="59"/>
      <c r="AH96" s="60"/>
      <c r="AI96" s="56"/>
      <c r="AJ96" s="58"/>
      <c r="AK96" s="181"/>
      <c r="AL96" s="182"/>
      <c r="AM96" s="182"/>
      <c r="AN96" s="87"/>
      <c r="AO96" s="87"/>
      <c r="AP96" s="87"/>
      <c r="AQ96" s="62"/>
      <c r="AR96" s="59"/>
      <c r="AS96" s="60"/>
      <c r="AT96" s="56"/>
      <c r="AU96" s="56"/>
      <c r="AV96" s="56"/>
      <c r="AW96" s="56"/>
      <c r="AX96" s="56"/>
      <c r="AY96" s="56"/>
      <c r="AZ96" s="56"/>
      <c r="BA96" s="56"/>
      <c r="BB96" s="56"/>
    </row>
    <row r="97" spans="4:54" ht="26.25" thickBot="1" x14ac:dyDescent="0.25">
      <c r="D97" s="58"/>
      <c r="E97" s="144" t="s">
        <v>117</v>
      </c>
      <c r="F97" s="225" t="s">
        <v>118</v>
      </c>
      <c r="G97" s="226"/>
      <c r="H97" s="151" t="s">
        <v>119</v>
      </c>
      <c r="I97" s="59"/>
      <c r="J97" s="59"/>
      <c r="K97" s="60"/>
      <c r="L97" s="60"/>
      <c r="N97" s="58"/>
      <c r="O97" s="144" t="s">
        <v>117</v>
      </c>
      <c r="P97" s="225" t="s">
        <v>118</v>
      </c>
      <c r="Q97" s="226"/>
      <c r="R97" s="151" t="s">
        <v>119</v>
      </c>
      <c r="S97" s="59"/>
      <c r="T97" s="59"/>
      <c r="U97" s="60"/>
      <c r="V97" s="159"/>
      <c r="W97" s="52"/>
      <c r="X97" s="159"/>
      <c r="Y97" s="20"/>
      <c r="Z97" s="144" t="s">
        <v>117</v>
      </c>
      <c r="AA97" s="225" t="s">
        <v>118</v>
      </c>
      <c r="AB97" s="226"/>
      <c r="AC97" s="151" t="s">
        <v>119</v>
      </c>
      <c r="AD97" s="59"/>
      <c r="AE97" s="59"/>
      <c r="AF97" s="60"/>
      <c r="AG97" s="59"/>
      <c r="AH97" s="60"/>
      <c r="AI97" s="56"/>
      <c r="AJ97" s="58"/>
      <c r="AK97" s="177" t="s">
        <v>109</v>
      </c>
      <c r="AL97" s="292" t="s">
        <v>151</v>
      </c>
      <c r="AM97" s="292"/>
      <c r="AN97" s="187">
        <f>AN98*(AN100/360)*AN99</f>
        <v>3.788053134627738</v>
      </c>
      <c r="AO97" s="59"/>
      <c r="AP97" s="59" t="s">
        <v>144</v>
      </c>
      <c r="AQ97" s="60" t="s">
        <v>145</v>
      </c>
      <c r="AR97" s="59"/>
      <c r="AS97" s="60"/>
      <c r="AT97" s="56"/>
      <c r="AU97" s="56"/>
      <c r="AV97" s="56"/>
      <c r="AW97" s="56"/>
      <c r="AX97" s="56"/>
      <c r="AY97" s="56"/>
      <c r="AZ97" s="56"/>
      <c r="BA97" s="56"/>
      <c r="BB97" s="56"/>
    </row>
    <row r="98" spans="4:54" ht="29.25" customHeight="1" thickBot="1" x14ac:dyDescent="0.25">
      <c r="D98" s="58"/>
      <c r="E98" s="141"/>
      <c r="F98" s="227" t="s">
        <v>120</v>
      </c>
      <c r="G98" s="228"/>
      <c r="H98" s="146"/>
      <c r="I98" s="59"/>
      <c r="J98" s="59"/>
      <c r="K98" s="60"/>
      <c r="L98" s="60"/>
      <c r="N98" s="58"/>
      <c r="O98" s="141"/>
      <c r="P98" s="227" t="s">
        <v>120</v>
      </c>
      <c r="Q98" s="228"/>
      <c r="R98" s="146"/>
      <c r="S98" s="59"/>
      <c r="T98" s="59"/>
      <c r="U98" s="60"/>
      <c r="V98" s="159"/>
      <c r="W98" s="52"/>
      <c r="X98" s="159"/>
      <c r="Y98" s="20"/>
      <c r="Z98" s="141"/>
      <c r="AA98" s="227" t="s">
        <v>120</v>
      </c>
      <c r="AB98" s="228"/>
      <c r="AC98" s="146"/>
      <c r="AD98" s="59"/>
      <c r="AE98" s="59"/>
      <c r="AF98" s="60"/>
      <c r="AG98" s="59"/>
      <c r="AH98" s="60"/>
      <c r="AI98" s="56"/>
      <c r="AJ98" s="58"/>
      <c r="AK98" s="177"/>
      <c r="AL98" s="197" t="s">
        <v>136</v>
      </c>
      <c r="AM98" s="197"/>
      <c r="AN98" s="100">
        <f>AD33-54</f>
        <v>610.72184460148128</v>
      </c>
      <c r="AO98" s="59"/>
      <c r="AP98" s="1">
        <f>AD31</f>
        <v>42475</v>
      </c>
      <c r="AQ98" s="53">
        <f>AK39</f>
        <v>42480</v>
      </c>
      <c r="AR98" s="59"/>
      <c r="AS98" s="60"/>
      <c r="AT98" s="56"/>
      <c r="AU98" s="56"/>
      <c r="AV98" s="56"/>
      <c r="AW98" s="56"/>
      <c r="AX98" s="56"/>
      <c r="AY98" s="56"/>
      <c r="AZ98" s="56"/>
      <c r="BA98" s="56"/>
      <c r="BB98" s="56"/>
    </row>
    <row r="99" spans="4:54" ht="13.5" thickBot="1" x14ac:dyDescent="0.25">
      <c r="D99" s="58"/>
      <c r="E99" s="141"/>
      <c r="F99" s="204" t="s">
        <v>121</v>
      </c>
      <c r="G99" s="205"/>
      <c r="H99" s="146"/>
      <c r="I99" s="59"/>
      <c r="J99" s="59"/>
      <c r="K99" s="60"/>
      <c r="L99" s="60"/>
      <c r="N99" s="58"/>
      <c r="O99" s="141"/>
      <c r="P99" s="204" t="s">
        <v>121</v>
      </c>
      <c r="Q99" s="205"/>
      <c r="R99" s="146"/>
      <c r="S99" s="59"/>
      <c r="T99" s="59"/>
      <c r="U99" s="60"/>
      <c r="V99" s="159"/>
      <c r="W99" s="52"/>
      <c r="X99" s="159"/>
      <c r="Y99" s="20"/>
      <c r="Z99" s="141"/>
      <c r="AA99" s="204" t="s">
        <v>121</v>
      </c>
      <c r="AB99" s="205"/>
      <c r="AC99" s="146"/>
      <c r="AD99" s="59"/>
      <c r="AE99" s="59"/>
      <c r="AF99" s="60"/>
      <c r="AG99" s="59"/>
      <c r="AH99" s="60"/>
      <c r="AI99" s="56"/>
      <c r="AJ99" s="58"/>
      <c r="AK99" s="177"/>
      <c r="AL99" s="197" t="s">
        <v>84</v>
      </c>
      <c r="AM99" s="197"/>
      <c r="AN99" s="59">
        <f>DAYS360(T74,U74)</f>
        <v>14</v>
      </c>
      <c r="AO99" s="59"/>
      <c r="AP99" s="59"/>
      <c r="AQ99" s="60"/>
      <c r="AR99" s="59"/>
      <c r="AS99" s="60"/>
      <c r="AT99" s="56"/>
      <c r="AU99" s="56"/>
      <c r="AV99" s="56"/>
      <c r="AW99" s="56"/>
      <c r="AX99" s="56"/>
      <c r="AY99" s="56"/>
      <c r="AZ99" s="56"/>
      <c r="BA99" s="56"/>
      <c r="BB99" s="56"/>
    </row>
    <row r="100" spans="4:54" ht="13.5" thickBot="1" x14ac:dyDescent="0.25">
      <c r="D100" s="58"/>
      <c r="E100" s="141"/>
      <c r="F100" s="204" t="s">
        <v>122</v>
      </c>
      <c r="G100" s="205"/>
      <c r="H100" s="146"/>
      <c r="I100" s="59"/>
      <c r="J100" s="59"/>
      <c r="K100" s="60"/>
      <c r="L100" s="60"/>
      <c r="N100" s="58"/>
      <c r="O100" s="141"/>
      <c r="P100" s="204" t="s">
        <v>122</v>
      </c>
      <c r="Q100" s="205"/>
      <c r="R100" s="146"/>
      <c r="S100" s="59"/>
      <c r="T100" s="59"/>
      <c r="U100" s="60"/>
      <c r="V100" s="159"/>
      <c r="W100" s="52"/>
      <c r="X100" s="159"/>
      <c r="Y100" s="20"/>
      <c r="Z100" s="141"/>
      <c r="AA100" s="204" t="s">
        <v>122</v>
      </c>
      <c r="AB100" s="205"/>
      <c r="AC100" s="146"/>
      <c r="AD100" s="59"/>
      <c r="AE100" s="59"/>
      <c r="AF100" s="60"/>
      <c r="AG100" s="59"/>
      <c r="AH100" s="60"/>
      <c r="AI100" s="56"/>
      <c r="AJ100" s="58"/>
      <c r="AK100" s="177"/>
      <c r="AL100" s="197" t="s">
        <v>134</v>
      </c>
      <c r="AM100" s="197"/>
      <c r="AN100" s="86">
        <f>15.19%*1.05</f>
        <v>0.15949500000000003</v>
      </c>
      <c r="AO100" s="59"/>
      <c r="AP100" s="59"/>
      <c r="AQ100" s="60"/>
      <c r="AR100" s="59"/>
      <c r="AS100" s="60"/>
      <c r="AT100" s="56"/>
      <c r="AU100" s="56"/>
      <c r="AV100" s="56"/>
      <c r="AW100" s="56"/>
      <c r="AX100" s="56"/>
      <c r="AY100" s="56"/>
      <c r="AZ100" s="56"/>
      <c r="BA100" s="56"/>
      <c r="BB100" s="56"/>
    </row>
    <row r="101" spans="4:54" ht="13.5" customHeight="1" thickBot="1" x14ac:dyDescent="0.25">
      <c r="D101" s="58"/>
      <c r="E101" s="141"/>
      <c r="F101" s="204" t="s">
        <v>123</v>
      </c>
      <c r="G101" s="205"/>
      <c r="H101" s="146"/>
      <c r="I101" s="59"/>
      <c r="J101" s="59"/>
      <c r="K101" s="60"/>
      <c r="L101" s="60"/>
      <c r="N101" s="58"/>
      <c r="O101" s="141"/>
      <c r="P101" s="204" t="s">
        <v>123</v>
      </c>
      <c r="Q101" s="205"/>
      <c r="R101" s="146"/>
      <c r="S101" s="59"/>
      <c r="T101" s="59"/>
      <c r="U101" s="60"/>
      <c r="V101" s="159"/>
      <c r="W101" s="52"/>
      <c r="X101" s="159"/>
      <c r="Y101" s="20"/>
      <c r="Z101" s="141"/>
      <c r="AA101" s="204" t="s">
        <v>123</v>
      </c>
      <c r="AB101" s="205"/>
      <c r="AC101" s="146"/>
      <c r="AD101" s="59"/>
      <c r="AE101" s="59"/>
      <c r="AF101" s="60"/>
      <c r="AG101" s="59"/>
      <c r="AH101" s="60"/>
      <c r="AI101" s="56"/>
      <c r="AJ101" s="58"/>
      <c r="AK101" s="170"/>
      <c r="AL101" s="211" t="s">
        <v>39</v>
      </c>
      <c r="AM101" s="211"/>
      <c r="AN101" s="211"/>
      <c r="AO101" s="211"/>
      <c r="AP101" s="211"/>
      <c r="AQ101" s="221"/>
      <c r="AR101" s="59"/>
      <c r="AS101" s="60"/>
      <c r="AT101" s="56"/>
      <c r="AU101" s="56"/>
      <c r="AV101" s="56"/>
      <c r="AW101" s="56"/>
      <c r="AX101" s="56"/>
      <c r="AY101" s="56"/>
      <c r="AZ101" s="56"/>
      <c r="BA101" s="56"/>
      <c r="BB101" s="56"/>
    </row>
    <row r="102" spans="4:54" ht="13.5" customHeight="1" thickBot="1" x14ac:dyDescent="0.25">
      <c r="D102" s="58"/>
      <c r="E102" s="141"/>
      <c r="F102" s="204" t="s">
        <v>124</v>
      </c>
      <c r="G102" s="205"/>
      <c r="H102" s="146"/>
      <c r="I102" s="59"/>
      <c r="J102" s="59"/>
      <c r="K102" s="60"/>
      <c r="L102" s="60"/>
      <c r="N102" s="58"/>
      <c r="O102" s="141"/>
      <c r="P102" s="204" t="s">
        <v>124</v>
      </c>
      <c r="Q102" s="205"/>
      <c r="R102" s="146"/>
      <c r="S102" s="59"/>
      <c r="T102" s="59"/>
      <c r="U102" s="60"/>
      <c r="V102" s="159"/>
      <c r="W102" s="52"/>
      <c r="X102" s="159"/>
      <c r="Y102" s="20"/>
      <c r="Z102" s="141"/>
      <c r="AA102" s="204" t="s">
        <v>124</v>
      </c>
      <c r="AB102" s="205"/>
      <c r="AC102" s="146"/>
      <c r="AD102" s="59"/>
      <c r="AE102" s="59"/>
      <c r="AF102" s="60"/>
      <c r="AG102" s="59"/>
      <c r="AH102" s="60"/>
      <c r="AI102" s="56"/>
      <c r="AJ102" s="58"/>
      <c r="AK102" s="241" t="s">
        <v>111</v>
      </c>
      <c r="AL102" s="242"/>
      <c r="AM102" s="242"/>
      <c r="AN102" s="242"/>
      <c r="AO102" s="242"/>
      <c r="AP102" s="242"/>
      <c r="AQ102" s="243"/>
      <c r="AR102" s="59"/>
      <c r="AS102" s="60"/>
      <c r="AT102" s="56"/>
      <c r="AU102" s="56"/>
      <c r="AV102" s="56"/>
      <c r="AW102" s="56"/>
      <c r="AX102" s="56"/>
      <c r="AY102" s="56"/>
      <c r="AZ102" s="56"/>
      <c r="BA102" s="56"/>
      <c r="BB102" s="56"/>
    </row>
    <row r="103" spans="4:54" ht="13.5" customHeight="1" thickBot="1" x14ac:dyDescent="0.25">
      <c r="D103" s="58"/>
      <c r="E103" s="141"/>
      <c r="F103" s="204" t="s">
        <v>125</v>
      </c>
      <c r="G103" s="205"/>
      <c r="H103" s="146"/>
      <c r="I103" s="59"/>
      <c r="J103" s="59"/>
      <c r="K103" s="60"/>
      <c r="L103" s="60"/>
      <c r="N103" s="58"/>
      <c r="O103" s="141"/>
      <c r="P103" s="204" t="s">
        <v>125</v>
      </c>
      <c r="Q103" s="205"/>
      <c r="R103" s="146"/>
      <c r="S103" s="59"/>
      <c r="T103" s="59"/>
      <c r="U103" s="60"/>
      <c r="V103" s="159"/>
      <c r="W103" s="52"/>
      <c r="X103" s="159"/>
      <c r="Y103" s="20"/>
      <c r="Z103" s="141"/>
      <c r="AA103" s="204" t="s">
        <v>125</v>
      </c>
      <c r="AB103" s="205"/>
      <c r="AC103" s="146"/>
      <c r="AD103" s="59"/>
      <c r="AE103" s="59"/>
      <c r="AF103" s="60"/>
      <c r="AG103" s="59"/>
      <c r="AH103" s="60"/>
      <c r="AI103" s="56"/>
      <c r="AJ103" s="58"/>
      <c r="AK103" s="181"/>
      <c r="AL103" s="182"/>
      <c r="AM103" s="182"/>
      <c r="AN103" s="182"/>
      <c r="AO103" s="85"/>
      <c r="AP103" s="85"/>
      <c r="AQ103" s="75"/>
      <c r="AR103" s="59"/>
      <c r="AS103" s="60"/>
      <c r="AT103" s="56"/>
      <c r="AU103" s="56"/>
      <c r="AV103" s="56"/>
      <c r="AW103" s="56"/>
      <c r="AX103" s="56"/>
      <c r="AY103" s="56"/>
      <c r="AZ103" s="56"/>
      <c r="BA103" s="56"/>
      <c r="BB103" s="56"/>
    </row>
    <row r="104" spans="4:54" ht="13.5" customHeight="1" thickBot="1" x14ac:dyDescent="0.25">
      <c r="D104" s="58"/>
      <c r="E104" s="144"/>
      <c r="F104" s="206" t="s">
        <v>126</v>
      </c>
      <c r="G104" s="207"/>
      <c r="H104" s="146"/>
      <c r="I104" s="59"/>
      <c r="J104" s="59"/>
      <c r="K104" s="60"/>
      <c r="L104" s="60"/>
      <c r="N104" s="58"/>
      <c r="O104" s="144"/>
      <c r="P104" s="206" t="s">
        <v>126</v>
      </c>
      <c r="Q104" s="207"/>
      <c r="R104" s="146"/>
      <c r="S104" s="59"/>
      <c r="T104" s="59"/>
      <c r="U104" s="60"/>
      <c r="V104" s="159"/>
      <c r="W104" s="52"/>
      <c r="X104" s="159"/>
      <c r="Y104" s="20"/>
      <c r="Z104" s="144"/>
      <c r="AA104" s="206" t="s">
        <v>126</v>
      </c>
      <c r="AB104" s="207"/>
      <c r="AC104" s="146"/>
      <c r="AD104" s="59"/>
      <c r="AE104" s="59"/>
      <c r="AF104" s="60"/>
      <c r="AG104" s="59"/>
      <c r="AH104" s="60"/>
      <c r="AI104" s="56"/>
      <c r="AJ104" s="58"/>
      <c r="AK104" s="173" t="s">
        <v>112</v>
      </c>
      <c r="AL104" s="218" t="s">
        <v>113</v>
      </c>
      <c r="AM104" s="219"/>
      <c r="AN104" s="172" t="s">
        <v>114</v>
      </c>
      <c r="AO104" s="59"/>
      <c r="AP104" s="59"/>
      <c r="AQ104" s="60"/>
      <c r="AR104" s="59"/>
      <c r="AS104" s="60"/>
      <c r="AT104" s="56"/>
      <c r="AU104" s="56"/>
      <c r="AV104" s="56"/>
      <c r="AW104" s="56"/>
      <c r="AX104" s="56"/>
      <c r="AY104" s="56"/>
      <c r="AZ104" s="56"/>
      <c r="BA104" s="56"/>
      <c r="BB104" s="56"/>
    </row>
    <row r="105" spans="4:54" ht="13.5" thickBot="1" x14ac:dyDescent="0.25">
      <c r="D105" s="58"/>
      <c r="E105" s="144"/>
      <c r="F105" s="145"/>
      <c r="G105" s="145"/>
      <c r="H105" s="77"/>
      <c r="I105" s="77"/>
      <c r="J105" s="77"/>
      <c r="K105" s="80"/>
      <c r="L105" s="60"/>
      <c r="N105" s="58"/>
      <c r="O105" s="144"/>
      <c r="P105" s="145"/>
      <c r="Q105" s="145"/>
      <c r="R105" s="77"/>
      <c r="S105" s="77"/>
      <c r="T105" s="77"/>
      <c r="U105" s="80"/>
      <c r="V105" s="159"/>
      <c r="W105" s="52"/>
      <c r="X105" s="159"/>
      <c r="Y105" s="58"/>
      <c r="Z105" s="144"/>
      <c r="AA105" s="145"/>
      <c r="AB105" s="145"/>
      <c r="AC105" s="146"/>
      <c r="AD105" s="77"/>
      <c r="AE105" s="77"/>
      <c r="AF105" s="80"/>
      <c r="AG105" s="59"/>
      <c r="AH105" s="60"/>
      <c r="AI105" s="56"/>
      <c r="AJ105" s="58"/>
      <c r="AK105" s="173"/>
      <c r="AL105" s="220" t="s">
        <v>115</v>
      </c>
      <c r="AM105" s="221"/>
      <c r="AN105" s="172" t="s">
        <v>114</v>
      </c>
      <c r="AO105" s="59"/>
      <c r="AP105" s="59"/>
      <c r="AQ105" s="60"/>
      <c r="AR105" s="59"/>
      <c r="AS105" s="60"/>
      <c r="AT105" s="56"/>
      <c r="AU105" s="56"/>
      <c r="AV105" s="56"/>
      <c r="AW105" s="56"/>
      <c r="AX105" s="56"/>
      <c r="AY105" s="56"/>
      <c r="AZ105" s="56"/>
      <c r="BA105" s="56"/>
      <c r="BB105" s="56"/>
    </row>
    <row r="106" spans="4:54" ht="13.5" customHeight="1" thickBot="1" x14ac:dyDescent="0.25">
      <c r="D106" s="58"/>
      <c r="E106" s="208" t="s">
        <v>127</v>
      </c>
      <c r="F106" s="209"/>
      <c r="G106" s="209"/>
      <c r="H106" s="209"/>
      <c r="I106" s="156" t="s">
        <v>128</v>
      </c>
      <c r="J106" s="87"/>
      <c r="K106" s="62"/>
      <c r="L106" s="60"/>
      <c r="N106" s="58"/>
      <c r="O106" s="208" t="s">
        <v>127</v>
      </c>
      <c r="P106" s="209"/>
      <c r="Q106" s="209"/>
      <c r="R106" s="209"/>
      <c r="S106" s="156" t="s">
        <v>128</v>
      </c>
      <c r="T106" s="87"/>
      <c r="U106" s="62"/>
      <c r="V106" s="159"/>
      <c r="W106" s="52"/>
      <c r="X106" s="159"/>
      <c r="Y106" s="58"/>
      <c r="Z106" s="208" t="s">
        <v>161</v>
      </c>
      <c r="AA106" s="209"/>
      <c r="AB106" s="209"/>
      <c r="AC106" s="209"/>
      <c r="AD106" s="156" t="s">
        <v>128</v>
      </c>
      <c r="AE106" s="87"/>
      <c r="AF106" s="62"/>
      <c r="AG106" s="59"/>
      <c r="AH106" s="60"/>
      <c r="AI106" s="56"/>
      <c r="AJ106" s="58"/>
      <c r="AK106" s="222"/>
      <c r="AL106" s="223"/>
      <c r="AM106" s="223"/>
      <c r="AN106" s="224"/>
      <c r="AO106" s="59"/>
      <c r="AP106" s="59"/>
      <c r="AQ106" s="60"/>
      <c r="AR106" s="59"/>
      <c r="AS106" s="60"/>
      <c r="AT106" s="56"/>
      <c r="AU106" s="56"/>
      <c r="AV106" s="56"/>
      <c r="AW106" s="56"/>
      <c r="AX106" s="56"/>
      <c r="AY106" s="56"/>
      <c r="AZ106" s="56"/>
      <c r="BA106" s="56"/>
      <c r="BB106" s="56"/>
    </row>
    <row r="107" spans="4:54" ht="24.75" customHeight="1" thickBot="1" x14ac:dyDescent="0.25">
      <c r="D107" s="58"/>
      <c r="E107" s="141"/>
      <c r="F107" s="197" t="s">
        <v>129</v>
      </c>
      <c r="G107" s="197"/>
      <c r="H107" s="59"/>
      <c r="I107" s="119">
        <v>0</v>
      </c>
      <c r="J107" s="59"/>
      <c r="K107" s="60"/>
      <c r="L107" s="60"/>
      <c r="N107" s="58"/>
      <c r="O107" s="141"/>
      <c r="P107" s="197" t="s">
        <v>129</v>
      </c>
      <c r="Q107" s="197"/>
      <c r="R107" s="59"/>
      <c r="S107" s="119">
        <v>0</v>
      </c>
      <c r="T107" s="59"/>
      <c r="U107" s="60"/>
      <c r="V107" s="159"/>
      <c r="W107" s="52"/>
      <c r="X107" s="159"/>
      <c r="Y107" s="58"/>
      <c r="Z107" s="141"/>
      <c r="AA107" s="197" t="s">
        <v>129</v>
      </c>
      <c r="AB107" s="197"/>
      <c r="AC107" s="59"/>
      <c r="AD107" s="119">
        <v>0</v>
      </c>
      <c r="AE107" s="59"/>
      <c r="AF107" s="60"/>
      <c r="AG107" s="59"/>
      <c r="AH107" s="60"/>
      <c r="AI107" s="56"/>
      <c r="AJ107" s="58"/>
      <c r="AK107" s="181" t="s">
        <v>116</v>
      </c>
      <c r="AL107" s="182"/>
      <c r="AM107" s="182"/>
      <c r="AN107" s="62"/>
      <c r="AO107" s="59"/>
      <c r="AP107" s="59"/>
      <c r="AQ107" s="60"/>
      <c r="AR107" s="59"/>
      <c r="AS107" s="60"/>
      <c r="AT107" s="56"/>
      <c r="AU107" s="56"/>
      <c r="AV107" s="56"/>
      <c r="AW107" s="56"/>
      <c r="AX107" s="56"/>
      <c r="AY107" s="56"/>
      <c r="AZ107" s="56"/>
      <c r="BA107" s="56"/>
      <c r="BB107" s="56"/>
    </row>
    <row r="108" spans="4:54" ht="12.75" customHeight="1" thickBot="1" x14ac:dyDescent="0.25">
      <c r="D108" s="58"/>
      <c r="E108" s="141"/>
      <c r="F108" s="197" t="s">
        <v>130</v>
      </c>
      <c r="G108" s="197"/>
      <c r="H108" s="59"/>
      <c r="I108" s="119">
        <v>0</v>
      </c>
      <c r="J108" s="59"/>
      <c r="K108" s="60"/>
      <c r="L108" s="60"/>
      <c r="N108" s="58"/>
      <c r="O108" s="141"/>
      <c r="P108" s="197" t="s">
        <v>130</v>
      </c>
      <c r="Q108" s="197"/>
      <c r="R108" s="59"/>
      <c r="S108" s="119">
        <v>0</v>
      </c>
      <c r="T108" s="59"/>
      <c r="U108" s="60"/>
      <c r="V108" s="159"/>
      <c r="W108" s="52"/>
      <c r="X108" s="159"/>
      <c r="Y108" s="58"/>
      <c r="Z108" s="141"/>
      <c r="AA108" s="197" t="s">
        <v>130</v>
      </c>
      <c r="AB108" s="197"/>
      <c r="AC108" s="59"/>
      <c r="AD108" s="119">
        <v>0</v>
      </c>
      <c r="AE108" s="59"/>
      <c r="AF108" s="60"/>
      <c r="AG108" s="59"/>
      <c r="AH108" s="60"/>
      <c r="AI108" s="56"/>
      <c r="AJ108" s="58"/>
      <c r="AK108" s="170"/>
      <c r="AL108" s="178"/>
      <c r="AM108" s="178"/>
      <c r="AN108" s="59"/>
      <c r="AO108" s="59"/>
      <c r="AP108" s="59"/>
      <c r="AQ108" s="60"/>
      <c r="AR108" s="59"/>
      <c r="AS108" s="60"/>
      <c r="AT108" s="56"/>
      <c r="AU108" s="56"/>
      <c r="AV108" s="56"/>
      <c r="AW108" s="56"/>
      <c r="AX108" s="56"/>
      <c r="AY108" s="56"/>
      <c r="AZ108" s="56"/>
      <c r="BA108" s="56"/>
      <c r="BB108" s="56"/>
    </row>
    <row r="109" spans="4:54" ht="12.75" customHeight="1" thickBot="1" x14ac:dyDescent="0.25">
      <c r="D109" s="58"/>
      <c r="E109" s="141"/>
      <c r="F109" s="197" t="s">
        <v>131</v>
      </c>
      <c r="G109" s="197"/>
      <c r="H109" s="59"/>
      <c r="I109" s="119">
        <v>0</v>
      </c>
      <c r="J109" s="59"/>
      <c r="K109" s="60"/>
      <c r="L109" s="60"/>
      <c r="N109" s="58"/>
      <c r="O109" s="141"/>
      <c r="P109" s="197" t="s">
        <v>131</v>
      </c>
      <c r="Q109" s="197"/>
      <c r="R109" s="59"/>
      <c r="S109" s="119">
        <v>0</v>
      </c>
      <c r="T109" s="59"/>
      <c r="U109" s="60"/>
      <c r="V109" s="159"/>
      <c r="W109" s="52"/>
      <c r="X109" s="159"/>
      <c r="Y109" s="58"/>
      <c r="Z109" s="141"/>
      <c r="AA109" s="197" t="s">
        <v>131</v>
      </c>
      <c r="AB109" s="197"/>
      <c r="AC109" s="59"/>
      <c r="AD109" s="119">
        <v>0</v>
      </c>
      <c r="AE109" s="59"/>
      <c r="AF109" s="60"/>
      <c r="AG109" s="59"/>
      <c r="AH109" s="60"/>
      <c r="AI109" s="56"/>
      <c r="AJ109" s="20"/>
      <c r="AK109" s="170" t="s">
        <v>117</v>
      </c>
      <c r="AL109" s="225" t="s">
        <v>118</v>
      </c>
      <c r="AM109" s="226"/>
      <c r="AN109" s="183" t="s">
        <v>119</v>
      </c>
      <c r="AO109" s="59"/>
      <c r="AP109" s="59"/>
      <c r="AQ109" s="60"/>
      <c r="AR109" s="59"/>
      <c r="AS109" s="60"/>
      <c r="AT109" s="56"/>
      <c r="AU109" s="56"/>
      <c r="AV109" s="56"/>
      <c r="AW109" s="56"/>
      <c r="AX109" s="56"/>
      <c r="AY109" s="56"/>
      <c r="AZ109" s="56"/>
      <c r="BA109" s="56"/>
      <c r="BB109" s="56"/>
    </row>
    <row r="110" spans="4:54" ht="13.5" thickBot="1" x14ac:dyDescent="0.25">
      <c r="D110" s="58"/>
      <c r="E110" s="144"/>
      <c r="F110" s="211" t="s">
        <v>110</v>
      </c>
      <c r="G110" s="211"/>
      <c r="H110" s="77"/>
      <c r="I110" s="120">
        <v>0</v>
      </c>
      <c r="J110" s="77"/>
      <c r="K110" s="80"/>
      <c r="L110" s="60"/>
      <c r="N110" s="58"/>
      <c r="O110" s="144"/>
      <c r="P110" s="211" t="s">
        <v>110</v>
      </c>
      <c r="Q110" s="211"/>
      <c r="R110" s="77"/>
      <c r="S110" s="120">
        <v>0</v>
      </c>
      <c r="T110" s="77"/>
      <c r="U110" s="80"/>
      <c r="V110" s="159"/>
      <c r="W110" s="52"/>
      <c r="X110" s="159"/>
      <c r="Y110" s="58"/>
      <c r="Z110" s="144"/>
      <c r="AA110" s="211" t="s">
        <v>110</v>
      </c>
      <c r="AB110" s="211"/>
      <c r="AC110" s="77"/>
      <c r="AD110" s="120">
        <v>0</v>
      </c>
      <c r="AE110" s="77"/>
      <c r="AF110" s="80"/>
      <c r="AG110" s="59"/>
      <c r="AH110" s="60"/>
      <c r="AI110" s="56"/>
      <c r="AJ110" s="20"/>
      <c r="AK110" s="177"/>
      <c r="AL110" s="227" t="s">
        <v>120</v>
      </c>
      <c r="AM110" s="228"/>
      <c r="AN110" s="172"/>
      <c r="AO110" s="59"/>
      <c r="AP110" s="59"/>
      <c r="AQ110" s="60"/>
      <c r="AR110" s="59"/>
      <c r="AS110" s="60"/>
      <c r="AT110" s="56"/>
      <c r="AU110" s="56"/>
      <c r="AV110" s="56"/>
      <c r="AW110" s="56"/>
      <c r="AX110" s="56"/>
      <c r="AY110" s="56"/>
      <c r="AZ110" s="56"/>
      <c r="BA110" s="56"/>
      <c r="BB110" s="56"/>
    </row>
    <row r="111" spans="4:54" ht="13.5" thickBot="1" x14ac:dyDescent="0.25">
      <c r="D111" s="107"/>
      <c r="E111" s="77"/>
      <c r="F111" s="77"/>
      <c r="G111" s="77"/>
      <c r="H111" s="77"/>
      <c r="I111" s="77"/>
      <c r="J111" s="77"/>
      <c r="K111" s="77"/>
      <c r="L111" s="80"/>
      <c r="N111" s="58"/>
      <c r="O111" s="59"/>
      <c r="P111" s="59"/>
      <c r="Q111" s="59"/>
      <c r="R111" s="59"/>
      <c r="S111" s="59"/>
      <c r="T111" s="59"/>
      <c r="U111" s="59"/>
      <c r="V111" s="59"/>
      <c r="W111" s="60"/>
      <c r="Y111" s="58"/>
      <c r="Z111" s="59"/>
      <c r="AA111" s="59"/>
      <c r="AB111" s="59"/>
      <c r="AC111" s="59"/>
      <c r="AD111" s="59"/>
      <c r="AE111" s="59"/>
      <c r="AF111" s="59"/>
      <c r="AG111" s="59"/>
      <c r="AH111" s="60"/>
      <c r="AI111" s="56"/>
      <c r="AJ111" s="20"/>
      <c r="AK111" s="177"/>
      <c r="AL111" s="204" t="s">
        <v>121</v>
      </c>
      <c r="AM111" s="205"/>
      <c r="AN111" s="172"/>
      <c r="AO111" s="59"/>
      <c r="AP111" s="59"/>
      <c r="AQ111" s="60"/>
      <c r="AR111" s="59"/>
      <c r="AS111" s="60"/>
      <c r="AT111" s="56"/>
      <c r="AU111" s="56"/>
      <c r="AV111" s="56"/>
      <c r="AW111" s="56"/>
      <c r="AX111" s="56"/>
      <c r="AY111" s="56"/>
      <c r="AZ111" s="56"/>
      <c r="BA111" s="56"/>
      <c r="BB111" s="56"/>
    </row>
    <row r="112" spans="4:54" ht="13.5" thickBot="1" x14ac:dyDescent="0.25">
      <c r="N112" s="58"/>
      <c r="O112" s="59"/>
      <c r="P112" s="59"/>
      <c r="Q112" s="59"/>
      <c r="R112" s="59"/>
      <c r="S112" s="59"/>
      <c r="T112" s="59"/>
      <c r="U112" s="59"/>
      <c r="V112" s="59"/>
      <c r="W112" s="60"/>
      <c r="Y112" s="58"/>
      <c r="Z112" s="59"/>
      <c r="AA112" s="59"/>
      <c r="AB112" s="59"/>
      <c r="AC112" s="59"/>
      <c r="AD112" s="59"/>
      <c r="AE112" s="59"/>
      <c r="AF112" s="59"/>
      <c r="AG112" s="59"/>
      <c r="AH112" s="60"/>
      <c r="AI112" s="56"/>
      <c r="AJ112" s="20"/>
      <c r="AK112" s="177"/>
      <c r="AL112" s="204" t="s">
        <v>122</v>
      </c>
      <c r="AM112" s="205"/>
      <c r="AN112" s="172"/>
      <c r="AO112" s="59"/>
      <c r="AP112" s="59"/>
      <c r="AQ112" s="60"/>
      <c r="AR112" s="59"/>
      <c r="AS112" s="60"/>
      <c r="AT112" s="56"/>
      <c r="AU112" s="56"/>
      <c r="AV112" s="56"/>
      <c r="AW112" s="56"/>
      <c r="AX112" s="56"/>
      <c r="AY112" s="56"/>
      <c r="AZ112" s="56"/>
      <c r="BA112" s="56"/>
      <c r="BB112" s="56"/>
    </row>
    <row r="113" spans="5:54" ht="13.5" thickBot="1" x14ac:dyDescent="0.25">
      <c r="N113" s="58"/>
      <c r="O113" s="59"/>
      <c r="P113" s="59"/>
      <c r="Q113" s="59"/>
      <c r="R113" s="59"/>
      <c r="S113" s="59"/>
      <c r="T113" s="59"/>
      <c r="U113" s="59"/>
      <c r="V113" s="59"/>
      <c r="W113" s="60"/>
      <c r="Y113" s="58"/>
      <c r="Z113" s="59"/>
      <c r="AA113" s="59"/>
      <c r="AB113" s="59"/>
      <c r="AC113" s="59"/>
      <c r="AD113" s="59"/>
      <c r="AE113" s="59"/>
      <c r="AF113" s="59"/>
      <c r="AG113" s="59"/>
      <c r="AH113" s="60"/>
      <c r="AI113" s="56"/>
      <c r="AJ113" s="20"/>
      <c r="AK113" s="177"/>
      <c r="AL113" s="204" t="s">
        <v>123</v>
      </c>
      <c r="AM113" s="205"/>
      <c r="AN113" s="172"/>
      <c r="AO113" s="59"/>
      <c r="AP113" s="59"/>
      <c r="AQ113" s="60"/>
      <c r="AR113" s="59"/>
      <c r="AS113" s="60"/>
      <c r="AT113" s="56"/>
      <c r="AU113" s="56"/>
      <c r="AV113" s="56"/>
      <c r="AW113" s="56"/>
      <c r="AX113" s="56"/>
      <c r="AY113" s="56"/>
      <c r="AZ113" s="56"/>
      <c r="BA113" s="56"/>
      <c r="BB113" s="56"/>
    </row>
    <row r="114" spans="5:54" ht="13.5" thickBot="1" x14ac:dyDescent="0.25">
      <c r="N114" s="58"/>
      <c r="O114" s="59"/>
      <c r="P114" s="59"/>
      <c r="Q114" s="59"/>
      <c r="R114" s="59"/>
      <c r="S114" s="59"/>
      <c r="T114" s="59"/>
      <c r="U114" s="59"/>
      <c r="V114" s="59"/>
      <c r="W114" s="60"/>
      <c r="Y114" s="58"/>
      <c r="Z114" s="59"/>
      <c r="AA114" s="59"/>
      <c r="AB114" s="59"/>
      <c r="AC114" s="59"/>
      <c r="AD114" s="59"/>
      <c r="AE114" s="59"/>
      <c r="AF114" s="59"/>
      <c r="AG114" s="59"/>
      <c r="AH114" s="60"/>
      <c r="AI114" s="56"/>
      <c r="AJ114" s="20"/>
      <c r="AK114" s="177"/>
      <c r="AL114" s="204" t="s">
        <v>124</v>
      </c>
      <c r="AM114" s="205"/>
      <c r="AN114" s="172"/>
      <c r="AO114" s="59"/>
      <c r="AP114" s="59"/>
      <c r="AQ114" s="60"/>
      <c r="AR114" s="59"/>
      <c r="AS114" s="60"/>
      <c r="AT114" s="56"/>
      <c r="AU114" s="56"/>
      <c r="AV114" s="56"/>
      <c r="AW114" s="56"/>
      <c r="AX114" s="56"/>
      <c r="AY114" s="56"/>
      <c r="AZ114" s="56"/>
      <c r="BA114" s="56"/>
      <c r="BB114" s="56"/>
    </row>
    <row r="115" spans="5:54" ht="15.75" customHeight="1" thickBot="1" x14ac:dyDescent="0.25">
      <c r="N115" s="58"/>
      <c r="O115" s="59"/>
      <c r="P115" s="59"/>
      <c r="Q115" s="59"/>
      <c r="R115" s="59"/>
      <c r="S115" s="59"/>
      <c r="T115" s="59"/>
      <c r="U115" s="59"/>
      <c r="V115" s="59"/>
      <c r="W115" s="60"/>
      <c r="Y115" s="58"/>
      <c r="Z115" s="59"/>
      <c r="AA115" s="59"/>
      <c r="AB115" s="59"/>
      <c r="AC115" s="59"/>
      <c r="AD115" s="59"/>
      <c r="AE115" s="59"/>
      <c r="AF115" s="59"/>
      <c r="AG115" s="59"/>
      <c r="AH115" s="60"/>
      <c r="AI115" s="56"/>
      <c r="AJ115" s="20"/>
      <c r="AK115" s="177"/>
      <c r="AL115" s="204" t="s">
        <v>125</v>
      </c>
      <c r="AM115" s="205"/>
      <c r="AN115" s="172"/>
      <c r="AO115" s="59"/>
      <c r="AP115" s="59"/>
      <c r="AQ115" s="60"/>
      <c r="AR115" s="59"/>
      <c r="AS115" s="60"/>
      <c r="AT115" s="56"/>
      <c r="AU115" s="56"/>
      <c r="AV115" s="56"/>
      <c r="AW115" s="56"/>
      <c r="AX115" s="56"/>
      <c r="AY115" s="56"/>
      <c r="AZ115" s="56"/>
      <c r="BA115" s="56"/>
      <c r="BB115" s="56"/>
    </row>
    <row r="116" spans="5:54" ht="39.75" customHeight="1" thickBot="1" x14ac:dyDescent="0.25">
      <c r="N116" s="58"/>
      <c r="O116" s="291" t="s">
        <v>87</v>
      </c>
      <c r="P116" s="288"/>
      <c r="Q116" s="288"/>
      <c r="R116" s="288"/>
      <c r="S116" s="288"/>
      <c r="T116" s="288"/>
      <c r="U116" s="288"/>
      <c r="V116" s="289"/>
      <c r="W116" s="121"/>
      <c r="Y116" s="58"/>
      <c r="Z116" s="198" t="s">
        <v>163</v>
      </c>
      <c r="AA116" s="199"/>
      <c r="AB116" s="199"/>
      <c r="AC116" s="199"/>
      <c r="AD116" s="199"/>
      <c r="AE116" s="199"/>
      <c r="AF116" s="199"/>
      <c r="AG116" s="200"/>
      <c r="AH116" s="60"/>
      <c r="AI116" s="56"/>
      <c r="AJ116" s="20"/>
      <c r="AK116" s="170"/>
      <c r="AL116" s="206" t="s">
        <v>126</v>
      </c>
      <c r="AM116" s="207"/>
      <c r="AN116" s="172"/>
      <c r="AO116" s="59"/>
      <c r="AP116" s="59"/>
      <c r="AQ116" s="60"/>
      <c r="AR116" s="59"/>
      <c r="AS116" s="60"/>
      <c r="AT116" s="56"/>
      <c r="AU116" s="56"/>
      <c r="AV116" s="56"/>
      <c r="AW116" s="56"/>
      <c r="AX116" s="56"/>
      <c r="AY116" s="56"/>
      <c r="AZ116" s="56"/>
      <c r="BA116" s="56"/>
      <c r="BB116" s="56"/>
    </row>
    <row r="117" spans="5:54" ht="13.5" thickBot="1" x14ac:dyDescent="0.25">
      <c r="N117" s="58"/>
      <c r="O117" s="212" t="s">
        <v>88</v>
      </c>
      <c r="P117" s="213"/>
      <c r="Q117" s="213"/>
      <c r="R117" s="213"/>
      <c r="S117" s="214"/>
      <c r="T117" s="88" t="s">
        <v>89</v>
      </c>
      <c r="U117" s="89"/>
      <c r="V117" s="90">
        <f>S39</f>
        <v>1800</v>
      </c>
      <c r="W117" s="91"/>
      <c r="Y117" s="58"/>
      <c r="Z117" s="212" t="s">
        <v>88</v>
      </c>
      <c r="AA117" s="213"/>
      <c r="AB117" s="213"/>
      <c r="AC117" s="214"/>
      <c r="AD117" s="88" t="s">
        <v>89</v>
      </c>
      <c r="AE117" s="89"/>
      <c r="AF117" s="90">
        <f>AD39</f>
        <v>2800</v>
      </c>
      <c r="AG117" s="193"/>
      <c r="AH117" s="60"/>
      <c r="AI117" s="56"/>
      <c r="AJ117" s="58"/>
      <c r="AK117" s="170"/>
      <c r="AL117" s="171"/>
      <c r="AM117" s="171"/>
      <c r="AN117" s="172"/>
      <c r="AO117" s="77"/>
      <c r="AP117" s="77"/>
      <c r="AQ117" s="80"/>
      <c r="AR117" s="59"/>
      <c r="AS117" s="60"/>
      <c r="AT117" s="56"/>
      <c r="AU117" s="56"/>
      <c r="AV117" s="56"/>
      <c r="AW117" s="56"/>
      <c r="AX117" s="56"/>
      <c r="AY117" s="56"/>
      <c r="AZ117" s="56"/>
      <c r="BA117" s="56"/>
      <c r="BB117" s="56"/>
    </row>
    <row r="118" spans="5:54" ht="34.5" thickBot="1" x14ac:dyDescent="0.25">
      <c r="N118" s="58"/>
      <c r="O118" s="215"/>
      <c r="P118" s="216"/>
      <c r="Q118" s="216"/>
      <c r="R118" s="216"/>
      <c r="S118" s="217"/>
      <c r="T118" s="160" t="s">
        <v>90</v>
      </c>
      <c r="U118" s="123" t="s">
        <v>92</v>
      </c>
      <c r="V118" s="124" t="s">
        <v>91</v>
      </c>
      <c r="W118" s="60"/>
      <c r="Y118" s="58"/>
      <c r="Z118" s="215"/>
      <c r="AA118" s="216"/>
      <c r="AB118" s="216"/>
      <c r="AC118" s="217"/>
      <c r="AD118" s="122" t="s">
        <v>95</v>
      </c>
      <c r="AE118" s="123" t="s">
        <v>90</v>
      </c>
      <c r="AF118" s="123" t="s">
        <v>92</v>
      </c>
      <c r="AG118" s="124" t="s">
        <v>92</v>
      </c>
      <c r="AH118" s="60"/>
      <c r="AI118" s="56"/>
      <c r="AJ118" s="58"/>
      <c r="AK118" s="208" t="s">
        <v>161</v>
      </c>
      <c r="AL118" s="209"/>
      <c r="AM118" s="209"/>
      <c r="AN118" s="209"/>
      <c r="AO118" s="175" t="s">
        <v>128</v>
      </c>
      <c r="AP118" s="87"/>
      <c r="AQ118" s="62"/>
      <c r="AR118" s="59"/>
      <c r="AS118" s="60"/>
      <c r="AT118" s="56"/>
      <c r="AU118" s="56"/>
      <c r="AV118" s="56"/>
      <c r="AW118" s="56"/>
      <c r="AX118" s="56"/>
      <c r="AY118" s="56"/>
      <c r="AZ118" s="56"/>
      <c r="BA118" s="56"/>
      <c r="BB118" s="56"/>
    </row>
    <row r="119" spans="5:54" ht="38.25" x14ac:dyDescent="0.2">
      <c r="N119" s="58"/>
      <c r="O119" s="5">
        <f>E43</f>
        <v>42374</v>
      </c>
      <c r="P119" s="11"/>
      <c r="Q119" s="142" t="str">
        <f>G44</f>
        <v>Contribución para el financiamiento SOLCA</v>
      </c>
      <c r="R119" s="142" t="s">
        <v>4</v>
      </c>
      <c r="S119" s="119">
        <f>I44</f>
        <v>1.5</v>
      </c>
      <c r="T119" s="95">
        <f>S119</f>
        <v>1.5</v>
      </c>
      <c r="U119" s="96">
        <f>T119-S119</f>
        <v>0</v>
      </c>
      <c r="V119" s="97">
        <f>V117-T119</f>
        <v>1798.5</v>
      </c>
      <c r="W119" s="60"/>
      <c r="Y119" s="58"/>
      <c r="Z119" s="57"/>
      <c r="AA119" s="92" t="s">
        <v>74</v>
      </c>
      <c r="AB119" s="7" t="s">
        <v>75</v>
      </c>
      <c r="AC119" s="8">
        <f>S57</f>
        <v>11.788694257287501</v>
      </c>
      <c r="AD119" s="98">
        <v>1</v>
      </c>
      <c r="AE119" s="10">
        <f>AC119*AD119</f>
        <v>11.788694257287501</v>
      </c>
      <c r="AF119" s="100">
        <f>AC119-AE119</f>
        <v>0</v>
      </c>
      <c r="AG119" s="99">
        <f>AF117-AE119</f>
        <v>2788.2113057427123</v>
      </c>
      <c r="AH119" s="60"/>
      <c r="AI119" s="56"/>
      <c r="AJ119" s="58"/>
      <c r="AK119" s="177"/>
      <c r="AL119" s="197" t="s">
        <v>129</v>
      </c>
      <c r="AM119" s="197"/>
      <c r="AN119" s="59"/>
      <c r="AO119" s="119">
        <v>0</v>
      </c>
      <c r="AP119" s="59"/>
      <c r="AQ119" s="60"/>
      <c r="AR119" s="59"/>
      <c r="AS119" s="60"/>
      <c r="AT119" s="56"/>
      <c r="AU119" s="56"/>
      <c r="AV119" s="56"/>
      <c r="AW119" s="56"/>
      <c r="AX119" s="56"/>
      <c r="AY119" s="56"/>
      <c r="AZ119" s="56"/>
      <c r="BA119" s="56"/>
      <c r="BB119" s="56"/>
    </row>
    <row r="120" spans="5:54" ht="25.5" x14ac:dyDescent="0.2">
      <c r="N120" s="58"/>
      <c r="O120" s="5">
        <f>E45</f>
        <v>42399</v>
      </c>
      <c r="P120" s="11"/>
      <c r="Q120" s="142" t="str">
        <f>G46</f>
        <v>Contribución para el financiamiento SOLCA</v>
      </c>
      <c r="R120" s="142" t="s">
        <v>4</v>
      </c>
      <c r="S120" s="119">
        <f>I46</f>
        <v>0.29499999999999998</v>
      </c>
      <c r="T120" s="95">
        <f>S120</f>
        <v>0.29499999999999998</v>
      </c>
      <c r="U120" s="96">
        <f>T120-S120</f>
        <v>0</v>
      </c>
      <c r="V120" s="97">
        <f t="shared" ref="V120:V125" si="0">V119-T120</f>
        <v>1798.2049999999999</v>
      </c>
      <c r="W120" s="60"/>
      <c r="Y120" s="58"/>
      <c r="Z120" s="58"/>
      <c r="AA120" s="197" t="s">
        <v>147</v>
      </c>
      <c r="AB120" s="197"/>
      <c r="AC120" s="10">
        <f>S58</f>
        <v>0</v>
      </c>
      <c r="AD120" s="98"/>
      <c r="AE120" s="10">
        <v>0</v>
      </c>
      <c r="AF120" s="100">
        <f t="shared" ref="AF120:AF126" si="1">AC120-AE120</f>
        <v>0</v>
      </c>
      <c r="AG120" s="99">
        <f t="shared" ref="AG120:AG126" si="2">AG119-AE120</f>
        <v>2788.2113057427123</v>
      </c>
      <c r="AH120" s="60"/>
      <c r="AI120" s="56"/>
      <c r="AJ120" s="58"/>
      <c r="AK120" s="177"/>
      <c r="AL120" s="197" t="s">
        <v>130</v>
      </c>
      <c r="AM120" s="197"/>
      <c r="AN120" s="59"/>
      <c r="AO120" s="119">
        <v>0</v>
      </c>
      <c r="AP120" s="59"/>
      <c r="AQ120" s="60"/>
      <c r="AR120" s="59"/>
      <c r="AS120" s="60"/>
      <c r="AT120" s="56"/>
      <c r="AU120" s="56"/>
      <c r="AV120" s="56"/>
      <c r="AW120" s="56"/>
      <c r="AX120" s="56"/>
      <c r="AY120" s="56"/>
      <c r="AZ120" s="56"/>
      <c r="BA120" s="56"/>
      <c r="BB120" s="56"/>
    </row>
    <row r="121" spans="5:54" ht="25.5" customHeight="1" x14ac:dyDescent="0.2">
      <c r="N121" s="58"/>
      <c r="O121" s="5">
        <f>E47</f>
        <v>42400</v>
      </c>
      <c r="P121" s="11"/>
      <c r="Q121" s="142" t="str">
        <f>G47</f>
        <v>SEGURO DESGRAVAMEN</v>
      </c>
      <c r="R121" s="142" t="s">
        <v>4</v>
      </c>
      <c r="S121" s="119">
        <f>I47</f>
        <v>3.8458975</v>
      </c>
      <c r="T121" s="95">
        <f>S121</f>
        <v>3.8458975</v>
      </c>
      <c r="U121" s="96">
        <f>T121-S121</f>
        <v>0</v>
      </c>
      <c r="V121" s="97">
        <f t="shared" si="0"/>
        <v>1794.3591024999998</v>
      </c>
      <c r="W121" s="60"/>
      <c r="Y121" s="58"/>
      <c r="Z121" s="18">
        <f>O44</f>
        <v>42429</v>
      </c>
      <c r="AA121" s="197" t="str">
        <f>Q44</f>
        <v>SEGURO DESGRAVAMEN</v>
      </c>
      <c r="AB121" s="197"/>
      <c r="AC121" s="162">
        <f>S44</f>
        <v>3.42282044875</v>
      </c>
      <c r="AD121" s="98">
        <v>1</v>
      </c>
      <c r="AE121" s="10">
        <f>AC121</f>
        <v>3.42282044875</v>
      </c>
      <c r="AF121" s="100">
        <f t="shared" si="1"/>
        <v>0</v>
      </c>
      <c r="AG121" s="99">
        <f t="shared" si="2"/>
        <v>2784.7884852939624</v>
      </c>
      <c r="AH121" s="60"/>
      <c r="AI121" s="56"/>
      <c r="AJ121" s="58"/>
      <c r="AK121" s="177"/>
      <c r="AL121" s="197" t="s">
        <v>131</v>
      </c>
      <c r="AM121" s="197"/>
      <c r="AN121" s="59"/>
      <c r="AO121" s="119">
        <v>0</v>
      </c>
      <c r="AP121" s="59"/>
      <c r="AQ121" s="60"/>
      <c r="AR121" s="59"/>
      <c r="AS121" s="60"/>
      <c r="AT121" s="56"/>
      <c r="AU121" s="56"/>
      <c r="AV121" s="56"/>
      <c r="AW121" s="56"/>
      <c r="AX121" s="56"/>
      <c r="AY121" s="56"/>
      <c r="AZ121" s="56"/>
      <c r="BA121" s="56"/>
      <c r="BB121" s="56"/>
    </row>
    <row r="122" spans="5:54" ht="26.25" thickBot="1" x14ac:dyDescent="0.25">
      <c r="N122" s="58"/>
      <c r="O122" s="5">
        <f>E43</f>
        <v>42374</v>
      </c>
      <c r="P122" s="11">
        <v>1255</v>
      </c>
      <c r="Q122" s="142" t="s">
        <v>42</v>
      </c>
      <c r="R122" s="142" t="s">
        <v>69</v>
      </c>
      <c r="S122" s="10">
        <f>I43</f>
        <v>350</v>
      </c>
      <c r="T122" s="95">
        <v>350</v>
      </c>
      <c r="U122" s="96">
        <f>S122-T122</f>
        <v>0</v>
      </c>
      <c r="V122" s="97">
        <f t="shared" si="0"/>
        <v>1444.3591024999998</v>
      </c>
      <c r="W122" s="60"/>
      <c r="Y122" s="58"/>
      <c r="Z122" s="18">
        <f>O42</f>
        <v>42374</v>
      </c>
      <c r="AA122" s="142" t="s">
        <v>42</v>
      </c>
      <c r="AB122" s="142" t="s">
        <v>80</v>
      </c>
      <c r="AC122" s="10">
        <f>S42</f>
        <v>350</v>
      </c>
      <c r="AD122" s="98">
        <v>1</v>
      </c>
      <c r="AE122" s="10">
        <f>AC122*AD122</f>
        <v>350</v>
      </c>
      <c r="AF122" s="100">
        <f t="shared" si="1"/>
        <v>0</v>
      </c>
      <c r="AG122" s="99">
        <f t="shared" si="2"/>
        <v>2434.7884852939624</v>
      </c>
      <c r="AH122" s="60"/>
      <c r="AI122" s="56"/>
      <c r="AJ122" s="58"/>
      <c r="AK122" s="170"/>
      <c r="AL122" s="211" t="s">
        <v>110</v>
      </c>
      <c r="AM122" s="211"/>
      <c r="AN122" s="77"/>
      <c r="AO122" s="120">
        <v>0</v>
      </c>
      <c r="AP122" s="77"/>
      <c r="AQ122" s="80"/>
      <c r="AR122" s="59"/>
      <c r="AS122" s="60"/>
      <c r="AT122" s="56"/>
      <c r="AU122" s="56"/>
      <c r="AV122" s="56"/>
      <c r="AW122" s="56"/>
      <c r="AX122" s="56"/>
      <c r="AY122" s="56"/>
      <c r="AZ122" s="56"/>
      <c r="BA122" s="56"/>
      <c r="BB122" s="56"/>
    </row>
    <row r="123" spans="5:54" ht="26.25" thickBot="1" x14ac:dyDescent="0.25">
      <c r="N123" s="58"/>
      <c r="O123" s="5">
        <f>E45</f>
        <v>42399</v>
      </c>
      <c r="P123" s="11">
        <v>2546</v>
      </c>
      <c r="Q123" s="142" t="s">
        <v>76</v>
      </c>
      <c r="R123" s="142" t="s">
        <v>70</v>
      </c>
      <c r="S123" s="10">
        <f>I45</f>
        <v>640</v>
      </c>
      <c r="T123" s="95">
        <f>S123</f>
        <v>640</v>
      </c>
      <c r="U123" s="96">
        <f>S123-T123</f>
        <v>0</v>
      </c>
      <c r="V123" s="97">
        <f t="shared" si="0"/>
        <v>804.35910249999984</v>
      </c>
      <c r="W123" s="97"/>
      <c r="Y123" s="58"/>
      <c r="Z123" s="18">
        <f>O43</f>
        <v>42399</v>
      </c>
      <c r="AA123" s="142" t="s">
        <v>76</v>
      </c>
      <c r="AB123" s="142" t="s">
        <v>81</v>
      </c>
      <c r="AC123" s="10">
        <f>S43</f>
        <v>640</v>
      </c>
      <c r="AD123" s="98">
        <v>1</v>
      </c>
      <c r="AE123" s="10">
        <f>AC123*AD123</f>
        <v>640</v>
      </c>
      <c r="AF123" s="100">
        <f t="shared" si="1"/>
        <v>0</v>
      </c>
      <c r="AG123" s="99">
        <f t="shared" si="2"/>
        <v>1794.7884852939624</v>
      </c>
      <c r="AH123" s="60"/>
      <c r="AI123" s="56"/>
      <c r="AJ123" s="58"/>
      <c r="AK123" s="107"/>
      <c r="AL123" s="77"/>
      <c r="AM123" s="77"/>
      <c r="AN123" s="77"/>
      <c r="AO123" s="77"/>
      <c r="AP123" s="77"/>
      <c r="AQ123" s="80"/>
      <c r="AR123" s="59"/>
      <c r="AS123" s="60"/>
      <c r="AT123" s="56"/>
      <c r="AU123" s="56"/>
      <c r="AV123" s="56"/>
      <c r="AW123" s="56"/>
      <c r="AX123" s="56"/>
      <c r="AY123" s="56"/>
      <c r="AZ123" s="56"/>
      <c r="BA123" s="56"/>
      <c r="BB123" s="56"/>
    </row>
    <row r="124" spans="5:54" x14ac:dyDescent="0.2">
      <c r="E124" s="278"/>
      <c r="F124" s="278"/>
      <c r="G124" s="278"/>
      <c r="H124" s="278"/>
      <c r="I124" s="59"/>
      <c r="J124" s="59"/>
      <c r="K124" s="59"/>
      <c r="N124" s="58"/>
      <c r="O124" s="5">
        <f>E41</f>
        <v>42379</v>
      </c>
      <c r="P124" s="11">
        <v>2546</v>
      </c>
      <c r="Q124" s="142" t="s">
        <v>40</v>
      </c>
      <c r="R124" s="142" t="s">
        <v>4</v>
      </c>
      <c r="S124" s="10">
        <f>I41</f>
        <v>500</v>
      </c>
      <c r="T124" s="95">
        <v>500</v>
      </c>
      <c r="U124" s="96"/>
      <c r="V124" s="97">
        <f t="shared" si="0"/>
        <v>304.35910249999984</v>
      </c>
      <c r="W124" s="97"/>
      <c r="X124" s="59"/>
      <c r="Y124" s="58"/>
      <c r="Z124" s="58"/>
      <c r="AA124" s="59" t="s">
        <v>94</v>
      </c>
      <c r="AB124" s="59"/>
      <c r="AC124" s="100">
        <f>S51</f>
        <v>1995.6408975000002</v>
      </c>
      <c r="AD124" s="98">
        <v>0.1</v>
      </c>
      <c r="AE124" s="10">
        <f>AC124*AD124</f>
        <v>199.56408975000002</v>
      </c>
      <c r="AF124" s="100">
        <f t="shared" si="1"/>
        <v>1796.0768077500002</v>
      </c>
      <c r="AG124" s="99">
        <f t="shared" si="2"/>
        <v>1595.2243955439624</v>
      </c>
      <c r="AH124" s="60"/>
      <c r="AI124" s="56"/>
      <c r="AJ124" s="58"/>
      <c r="AK124" s="59"/>
      <c r="AL124" s="59"/>
      <c r="AM124" s="59"/>
      <c r="AN124" s="59"/>
      <c r="AO124" s="59"/>
      <c r="AP124" s="59"/>
      <c r="AQ124" s="59"/>
      <c r="AR124" s="59"/>
      <c r="AS124" s="60"/>
      <c r="AT124" s="56"/>
      <c r="AU124" s="56"/>
      <c r="AV124" s="56"/>
      <c r="AW124" s="56"/>
      <c r="AX124" s="56"/>
      <c r="AY124" s="56"/>
      <c r="AZ124" s="56"/>
      <c r="BA124" s="56"/>
      <c r="BB124" s="56"/>
    </row>
    <row r="125" spans="5:54" ht="25.5" x14ac:dyDescent="0.2">
      <c r="E125" s="159"/>
      <c r="F125" s="159"/>
      <c r="G125" s="159"/>
      <c r="H125" s="159"/>
      <c r="I125" s="59"/>
      <c r="J125" s="59"/>
      <c r="K125" s="59"/>
      <c r="N125" s="58"/>
      <c r="O125" s="5">
        <f>E42</f>
        <v>42387</v>
      </c>
      <c r="P125" s="11">
        <v>2343</v>
      </c>
      <c r="Q125" s="142" t="s">
        <v>41</v>
      </c>
      <c r="R125" s="142" t="s">
        <v>4</v>
      </c>
      <c r="S125" s="10">
        <f>I42</f>
        <v>2300</v>
      </c>
      <c r="T125" s="95">
        <f>V124</f>
        <v>304.35910249999984</v>
      </c>
      <c r="U125" s="96">
        <f>S125-T125</f>
        <v>1995.6408975000002</v>
      </c>
      <c r="V125" s="97">
        <f t="shared" si="0"/>
        <v>0</v>
      </c>
      <c r="W125" s="97"/>
      <c r="X125" s="59"/>
      <c r="Y125" s="58"/>
      <c r="Z125" s="18">
        <f>O41</f>
        <v>42424</v>
      </c>
      <c r="AA125" s="142" t="s">
        <v>93</v>
      </c>
      <c r="AB125" s="142" t="s">
        <v>4</v>
      </c>
      <c r="AC125" s="10">
        <f>S41</f>
        <v>950</v>
      </c>
      <c r="AD125" s="98">
        <v>1</v>
      </c>
      <c r="AE125" s="10">
        <f>AC125*AD125</f>
        <v>950</v>
      </c>
      <c r="AF125" s="100">
        <f t="shared" si="1"/>
        <v>0</v>
      </c>
      <c r="AG125" s="99">
        <f t="shared" si="2"/>
        <v>645.22439554396237</v>
      </c>
      <c r="AH125" s="60"/>
      <c r="AI125" s="56"/>
      <c r="AJ125" s="58"/>
      <c r="AK125" s="59"/>
      <c r="AL125" s="59"/>
      <c r="AM125" s="59"/>
      <c r="AN125" s="59"/>
      <c r="AO125" s="59"/>
      <c r="AP125" s="59"/>
      <c r="AQ125" s="59"/>
      <c r="AR125" s="59"/>
      <c r="AS125" s="60"/>
      <c r="AT125" s="56"/>
      <c r="AU125" s="56"/>
      <c r="AV125" s="56"/>
      <c r="AW125" s="56"/>
      <c r="AX125" s="56"/>
      <c r="AY125" s="56"/>
      <c r="AZ125" s="56"/>
      <c r="BA125" s="56"/>
      <c r="BB125" s="56"/>
    </row>
    <row r="126" spans="5:54" ht="21.75" customHeight="1" x14ac:dyDescent="0.2">
      <c r="E126" s="142"/>
      <c r="F126" s="142"/>
      <c r="G126" s="142"/>
      <c r="H126" s="142"/>
      <c r="I126" s="59"/>
      <c r="J126" s="59"/>
      <c r="K126" s="59"/>
      <c r="N126" s="58"/>
      <c r="O126" s="5"/>
      <c r="P126" s="11"/>
      <c r="Q126" s="142"/>
      <c r="R126" s="142"/>
      <c r="S126" s="10"/>
      <c r="T126" s="95"/>
      <c r="U126" s="96"/>
      <c r="V126" s="97"/>
      <c r="W126" s="97"/>
      <c r="X126" s="59"/>
      <c r="Y126" s="58"/>
      <c r="Z126" s="17"/>
      <c r="AA126" s="59" t="s">
        <v>94</v>
      </c>
      <c r="AB126" s="59"/>
      <c r="AC126" s="10">
        <f>AC124-AE124</f>
        <v>1796.0768077500002</v>
      </c>
      <c r="AD126" s="59"/>
      <c r="AE126" s="106">
        <f>AG125</f>
        <v>645.22439554396237</v>
      </c>
      <c r="AF126" s="100">
        <f t="shared" si="1"/>
        <v>1150.8524122060378</v>
      </c>
      <c r="AG126" s="99">
        <f t="shared" si="2"/>
        <v>0</v>
      </c>
      <c r="AH126" s="60"/>
      <c r="AI126" s="56"/>
      <c r="AJ126" s="58"/>
      <c r="AK126" s="59"/>
      <c r="AL126" s="59"/>
      <c r="AM126" s="59"/>
      <c r="AN126" s="59"/>
      <c r="AO126" s="59"/>
      <c r="AP126" s="59"/>
      <c r="AQ126" s="59"/>
      <c r="AR126" s="59"/>
      <c r="AS126" s="60"/>
      <c r="AT126" s="56"/>
      <c r="AU126" s="56"/>
      <c r="AV126" s="56"/>
      <c r="AW126" s="56"/>
      <c r="AX126" s="56"/>
      <c r="AY126" s="56"/>
      <c r="AZ126" s="56"/>
      <c r="BA126" s="56"/>
      <c r="BB126" s="56"/>
    </row>
    <row r="127" spans="5:54" ht="13.5" thickBot="1" x14ac:dyDescent="0.25">
      <c r="E127" s="142"/>
      <c r="F127" s="142"/>
      <c r="G127" s="142"/>
      <c r="H127" s="142"/>
      <c r="I127" s="59"/>
      <c r="J127" s="59"/>
      <c r="K127" s="59"/>
      <c r="N127" s="58"/>
      <c r="O127" s="29"/>
      <c r="P127" s="139"/>
      <c r="Q127" s="145"/>
      <c r="R127" s="145"/>
      <c r="S127" s="43"/>
      <c r="T127" s="101"/>
      <c r="U127" s="102"/>
      <c r="V127" s="103">
        <f>V125-T127</f>
        <v>0</v>
      </c>
      <c r="W127" s="97"/>
      <c r="X127" s="138"/>
      <c r="Y127" s="58"/>
      <c r="Z127" s="58"/>
      <c r="AA127" s="84" t="s">
        <v>94</v>
      </c>
      <c r="AB127" s="84"/>
      <c r="AC127" s="108">
        <f>AC126-AE126</f>
        <v>1150.8524122060378</v>
      </c>
      <c r="AD127" s="109"/>
      <c r="AE127" s="59"/>
      <c r="AF127" s="100"/>
      <c r="AG127" s="99"/>
      <c r="AH127" s="60"/>
      <c r="AI127" s="56"/>
      <c r="AJ127" s="58"/>
      <c r="AK127" s="59"/>
      <c r="AL127" s="59"/>
      <c r="AM127" s="59"/>
      <c r="AN127" s="59"/>
      <c r="AO127" s="59"/>
      <c r="AP127" s="59"/>
      <c r="AQ127" s="59"/>
      <c r="AR127" s="59"/>
      <c r="AS127" s="60"/>
      <c r="AT127" s="56"/>
      <c r="AU127" s="56"/>
      <c r="AV127" s="56"/>
      <c r="AW127" s="56"/>
      <c r="AX127" s="56"/>
      <c r="AY127" s="56"/>
      <c r="AZ127" s="56"/>
      <c r="BA127" s="56"/>
      <c r="BB127" s="56"/>
    </row>
    <row r="128" spans="5:54" ht="32.25" customHeight="1" thickBot="1" x14ac:dyDescent="0.25">
      <c r="E128" s="142"/>
      <c r="F128" s="142"/>
      <c r="G128" s="142"/>
      <c r="H128" s="142"/>
      <c r="I128" s="59"/>
      <c r="J128" s="59"/>
      <c r="K128" s="59"/>
      <c r="N128" s="58"/>
      <c r="O128" s="1"/>
      <c r="P128" s="11"/>
      <c r="Q128" s="142"/>
      <c r="R128" s="142"/>
      <c r="S128" s="10"/>
      <c r="T128" s="105"/>
      <c r="U128" s="96"/>
      <c r="V128" s="96"/>
      <c r="W128" s="97"/>
      <c r="Y128" s="58"/>
      <c r="Z128" s="107"/>
      <c r="AA128" s="78" t="s">
        <v>97</v>
      </c>
      <c r="AB128" s="78"/>
      <c r="AC128" s="110">
        <v>0</v>
      </c>
      <c r="AD128" s="78"/>
      <c r="AE128" s="77"/>
      <c r="AF128" s="78"/>
      <c r="AG128" s="194"/>
      <c r="AH128" s="60"/>
      <c r="AI128" s="56"/>
      <c r="AJ128" s="58"/>
      <c r="AK128" s="198" t="s">
        <v>165</v>
      </c>
      <c r="AL128" s="199"/>
      <c r="AM128" s="199"/>
      <c r="AN128" s="199"/>
      <c r="AO128" s="199"/>
      <c r="AP128" s="199"/>
      <c r="AQ128" s="199"/>
      <c r="AR128" s="200"/>
      <c r="AS128" s="60"/>
      <c r="AT128" s="56"/>
      <c r="AU128" s="56"/>
      <c r="AV128" s="56"/>
      <c r="AW128" s="56"/>
      <c r="AX128" s="56"/>
      <c r="AY128" s="56"/>
      <c r="AZ128" s="56"/>
      <c r="BA128" s="56"/>
      <c r="BB128" s="56"/>
    </row>
    <row r="129" spans="5:62" ht="18.75" customHeight="1" thickBot="1" x14ac:dyDescent="0.25">
      <c r="E129" s="142"/>
      <c r="F129" s="142"/>
      <c r="G129" s="142"/>
      <c r="H129" s="142"/>
      <c r="I129" s="59"/>
      <c r="J129" s="59"/>
      <c r="K129" s="59"/>
      <c r="N129" s="107"/>
      <c r="O129" s="77"/>
      <c r="P129" s="77"/>
      <c r="Q129" s="77"/>
      <c r="R129" s="77"/>
      <c r="S129" s="77"/>
      <c r="T129" s="77"/>
      <c r="U129" s="77"/>
      <c r="V129" s="77"/>
      <c r="W129" s="80"/>
      <c r="Y129" s="107"/>
      <c r="Z129" s="77"/>
      <c r="AA129" s="77"/>
      <c r="AB129" s="77"/>
      <c r="AC129" s="77"/>
      <c r="AD129" s="77"/>
      <c r="AE129" s="77"/>
      <c r="AF129" s="77"/>
      <c r="AG129" s="77"/>
      <c r="AH129" s="80"/>
      <c r="AI129" s="56"/>
      <c r="AJ129" s="58"/>
      <c r="AK129" s="212" t="s">
        <v>88</v>
      </c>
      <c r="AL129" s="213"/>
      <c r="AM129" s="213"/>
      <c r="AN129" s="214"/>
      <c r="AO129" s="88" t="s">
        <v>89</v>
      </c>
      <c r="AP129" s="89"/>
      <c r="AQ129" s="87"/>
      <c r="AR129" s="90">
        <f>AO39</f>
        <v>2000</v>
      </c>
      <c r="AS129" s="60"/>
      <c r="AT129" s="56"/>
      <c r="AU129" s="56"/>
      <c r="AV129" s="56"/>
      <c r="AW129" s="56"/>
      <c r="AX129" s="56"/>
      <c r="AY129" s="56"/>
      <c r="AZ129" s="56"/>
      <c r="BA129" s="56"/>
      <c r="BB129" s="56"/>
    </row>
    <row r="130" spans="5:62" ht="28.5" customHeight="1" thickBot="1" x14ac:dyDescent="0.25">
      <c r="E130" s="142"/>
      <c r="F130" s="142"/>
      <c r="G130" s="142"/>
      <c r="H130" s="142"/>
      <c r="I130" s="59"/>
      <c r="J130" s="59"/>
      <c r="K130" s="59"/>
      <c r="AI130" s="56"/>
      <c r="AJ130" s="58"/>
      <c r="AK130" s="215"/>
      <c r="AL130" s="216"/>
      <c r="AM130" s="216"/>
      <c r="AN130" s="217"/>
      <c r="AO130" s="122" t="s">
        <v>95</v>
      </c>
      <c r="AP130" s="123" t="s">
        <v>90</v>
      </c>
      <c r="AQ130" s="123" t="s">
        <v>92</v>
      </c>
      <c r="AR130" s="124" t="s">
        <v>92</v>
      </c>
      <c r="AS130" s="195"/>
      <c r="AT130" s="56"/>
      <c r="BC130" s="111"/>
      <c r="BD130" s="111"/>
      <c r="BE130" s="111"/>
      <c r="BF130" s="111"/>
      <c r="BG130" s="111"/>
      <c r="BH130" s="111"/>
      <c r="BI130" s="111"/>
      <c r="BJ130" s="111"/>
    </row>
    <row r="131" spans="5:62" ht="33.75" customHeight="1" x14ac:dyDescent="0.2">
      <c r="E131" s="142"/>
      <c r="F131" s="142"/>
      <c r="G131" s="142"/>
      <c r="H131" s="142"/>
      <c r="I131" s="59"/>
      <c r="J131" s="59"/>
      <c r="K131" s="59"/>
      <c r="Y131" s="111"/>
      <c r="Z131" s="111"/>
      <c r="AA131" s="111"/>
      <c r="AB131" s="111"/>
      <c r="AC131" s="111"/>
      <c r="AD131" s="111"/>
      <c r="AE131" s="111"/>
      <c r="AF131" s="111"/>
      <c r="AG131" s="111"/>
      <c r="AH131" s="111"/>
      <c r="AI131" s="56"/>
      <c r="AJ131" s="58"/>
      <c r="AK131" s="57"/>
      <c r="AL131" s="190" t="s">
        <v>74</v>
      </c>
      <c r="AM131" s="7" t="s">
        <v>75</v>
      </c>
      <c r="AN131" s="8">
        <f>AD57</f>
        <v>18.716177174774458</v>
      </c>
      <c r="AO131" s="93">
        <v>1</v>
      </c>
      <c r="AP131" s="8">
        <f>AN131*AO131</f>
        <v>18.716177174774458</v>
      </c>
      <c r="AQ131" s="100">
        <f>AN131-AP131</f>
        <v>0</v>
      </c>
      <c r="AR131" s="94">
        <f>AR129-AP131</f>
        <v>1981.2838228252256</v>
      </c>
      <c r="AS131" s="195"/>
      <c r="AT131" s="56"/>
      <c r="BC131" s="111"/>
      <c r="BD131" s="111"/>
      <c r="BE131" s="111"/>
      <c r="BF131" s="111"/>
      <c r="BG131" s="111"/>
      <c r="BH131" s="111"/>
      <c r="BI131" s="111"/>
      <c r="BJ131" s="111"/>
    </row>
    <row r="132" spans="5:62" ht="30" customHeight="1" x14ac:dyDescent="0.2">
      <c r="E132" s="142"/>
      <c r="F132" s="142"/>
      <c r="G132" s="142"/>
      <c r="H132" s="142"/>
      <c r="I132" s="59"/>
      <c r="J132" s="59"/>
      <c r="K132" s="59"/>
      <c r="Y132" s="111"/>
      <c r="Z132" s="111"/>
      <c r="AA132" s="111"/>
      <c r="AB132" s="111"/>
      <c r="AC132" s="111"/>
      <c r="AD132" s="111"/>
      <c r="AE132" s="111"/>
      <c r="AF132" s="111"/>
      <c r="AG132" s="111"/>
      <c r="AH132" s="111"/>
      <c r="AI132" s="56"/>
      <c r="AJ132" s="58"/>
      <c r="AK132" s="58"/>
      <c r="AL132" s="167" t="s">
        <v>147</v>
      </c>
      <c r="AM132" s="178"/>
      <c r="AN132" s="10">
        <f>AD58</f>
        <v>0</v>
      </c>
      <c r="AO132" s="98"/>
      <c r="AP132" s="10">
        <v>0</v>
      </c>
      <c r="AQ132" s="100">
        <f t="shared" ref="AQ132:AQ138" si="3">AN132-AP132</f>
        <v>0</v>
      </c>
      <c r="AR132" s="99">
        <f t="shared" ref="AR132:AR138" si="4">AR131-AP132</f>
        <v>1981.2838228252256</v>
      </c>
      <c r="AS132" s="195"/>
      <c r="AT132" s="56"/>
      <c r="BC132" s="111"/>
      <c r="BD132" s="111"/>
      <c r="BE132" s="111"/>
      <c r="BF132" s="111"/>
      <c r="BG132" s="111"/>
      <c r="BH132" s="111"/>
      <c r="BI132" s="111"/>
      <c r="BJ132" s="111"/>
    </row>
    <row r="133" spans="5:62" ht="30" customHeight="1" x14ac:dyDescent="0.2">
      <c r="E133" s="142"/>
      <c r="F133" s="142"/>
      <c r="G133" s="142"/>
      <c r="H133" s="142"/>
      <c r="I133" s="59"/>
      <c r="J133" s="59"/>
      <c r="K133" s="59"/>
      <c r="O133" s="111"/>
      <c r="P133" s="111"/>
      <c r="Q133" s="111"/>
      <c r="R133" s="111"/>
      <c r="S133" s="111"/>
      <c r="X133" s="111"/>
      <c r="Y133" s="111"/>
      <c r="Z133" s="111"/>
      <c r="AA133" s="111"/>
      <c r="AB133" s="111"/>
      <c r="AC133" s="111"/>
      <c r="AD133" s="111"/>
      <c r="AE133" s="111"/>
      <c r="AF133" s="111"/>
      <c r="AG133" s="111"/>
      <c r="AH133" s="111"/>
      <c r="AI133" s="56"/>
      <c r="AJ133" s="58"/>
      <c r="AK133" s="18">
        <f>Z45</f>
        <v>42460</v>
      </c>
      <c r="AL133" s="197" t="str">
        <f>AB45</f>
        <v>SEGURO DESGRAVAMEN</v>
      </c>
      <c r="AM133" s="197"/>
      <c r="AN133" s="162">
        <f>AD45</f>
        <v>2.9204262061030186</v>
      </c>
      <c r="AO133" s="98">
        <v>1</v>
      </c>
      <c r="AP133" s="10">
        <f>AN133</f>
        <v>2.9204262061030186</v>
      </c>
      <c r="AQ133" s="100">
        <f t="shared" si="3"/>
        <v>0</v>
      </c>
      <c r="AR133" s="99">
        <f t="shared" si="4"/>
        <v>1978.3633966191226</v>
      </c>
      <c r="AS133" s="195"/>
      <c r="AT133" s="56"/>
      <c r="BC133" s="111"/>
      <c r="BD133" s="111"/>
      <c r="BE133" s="111"/>
      <c r="BF133" s="111"/>
      <c r="BG133" s="111"/>
      <c r="BH133" s="111"/>
      <c r="BI133" s="111"/>
      <c r="BJ133" s="111"/>
    </row>
    <row r="134" spans="5:62" ht="25.5" x14ac:dyDescent="0.2">
      <c r="E134" s="142"/>
      <c r="F134" s="142"/>
      <c r="G134" s="142"/>
      <c r="H134" s="142"/>
      <c r="I134" s="59"/>
      <c r="J134" s="59"/>
      <c r="K134" s="59"/>
      <c r="O134" s="111"/>
      <c r="P134" s="111"/>
      <c r="Q134" s="111"/>
      <c r="R134" s="111"/>
      <c r="S134" s="111"/>
      <c r="X134" s="111"/>
      <c r="Y134" s="111"/>
      <c r="Z134" s="111"/>
      <c r="AA134" s="111"/>
      <c r="AB134" s="111"/>
      <c r="AC134" s="111"/>
      <c r="AD134" s="111"/>
      <c r="AE134" s="111"/>
      <c r="AF134" s="111"/>
      <c r="AG134" s="111"/>
      <c r="AH134" s="111"/>
      <c r="AI134" s="56"/>
      <c r="AJ134" s="58"/>
      <c r="AK134" s="18">
        <f>Z122</f>
        <v>42374</v>
      </c>
      <c r="AL134" s="178" t="s">
        <v>42</v>
      </c>
      <c r="AM134" s="178" t="s">
        <v>82</v>
      </c>
      <c r="AN134" s="10">
        <f>AD43</f>
        <v>350</v>
      </c>
      <c r="AO134" s="98">
        <v>1</v>
      </c>
      <c r="AP134" s="10">
        <f>AN134*AO134</f>
        <v>350</v>
      </c>
      <c r="AQ134" s="100">
        <f t="shared" si="3"/>
        <v>0</v>
      </c>
      <c r="AR134" s="99">
        <f t="shared" si="4"/>
        <v>1628.3633966191226</v>
      </c>
      <c r="AS134" s="195"/>
      <c r="AT134" s="56"/>
      <c r="BC134" s="111"/>
      <c r="BD134" s="111"/>
      <c r="BE134" s="111"/>
      <c r="BF134" s="111"/>
      <c r="BG134" s="111"/>
      <c r="BH134" s="111"/>
      <c r="BI134" s="111"/>
      <c r="BJ134" s="111"/>
    </row>
    <row r="135" spans="5:62" ht="25.5" x14ac:dyDescent="0.2">
      <c r="E135" s="142"/>
      <c r="F135" s="142"/>
      <c r="G135" s="142"/>
      <c r="H135" s="142"/>
      <c r="I135" s="59"/>
      <c r="J135" s="59"/>
      <c r="K135" s="59"/>
      <c r="O135" s="111"/>
      <c r="P135" s="111"/>
      <c r="Q135" s="111"/>
      <c r="R135" s="111"/>
      <c r="S135" s="111"/>
      <c r="X135" s="111"/>
      <c r="Y135" s="111"/>
      <c r="Z135" s="111"/>
      <c r="AA135" s="111"/>
      <c r="AB135" s="111"/>
      <c r="AC135" s="111"/>
      <c r="AD135" s="111"/>
      <c r="AE135" s="111"/>
      <c r="AF135" s="111"/>
      <c r="AG135" s="111"/>
      <c r="AH135" s="111"/>
      <c r="AI135" s="56"/>
      <c r="AJ135" s="58"/>
      <c r="AK135" s="18">
        <f>Z123</f>
        <v>42399</v>
      </c>
      <c r="AL135" s="178" t="s">
        <v>76</v>
      </c>
      <c r="AM135" s="178" t="s">
        <v>83</v>
      </c>
      <c r="AN135" s="10">
        <f>AD44</f>
        <v>640</v>
      </c>
      <c r="AO135" s="98">
        <v>1</v>
      </c>
      <c r="AP135" s="10">
        <f>AN135*AO135</f>
        <v>640</v>
      </c>
      <c r="AQ135" s="100">
        <f t="shared" si="3"/>
        <v>0</v>
      </c>
      <c r="AR135" s="99">
        <f t="shared" si="4"/>
        <v>988.36339661912257</v>
      </c>
      <c r="AS135" s="195"/>
      <c r="AT135" s="56"/>
      <c r="BC135" s="111"/>
      <c r="BD135" s="111"/>
      <c r="BE135" s="111"/>
      <c r="BF135" s="111"/>
      <c r="BG135" s="111"/>
      <c r="BH135" s="111"/>
      <c r="BI135" s="111"/>
      <c r="BJ135" s="111"/>
    </row>
    <row r="136" spans="5:62" x14ac:dyDescent="0.2">
      <c r="E136" s="142"/>
      <c r="F136" s="142"/>
      <c r="G136" s="142"/>
      <c r="H136" s="142"/>
      <c r="I136" s="59"/>
      <c r="J136" s="59"/>
      <c r="K136" s="59"/>
      <c r="X136" s="111"/>
      <c r="Y136" s="111"/>
      <c r="Z136" s="111"/>
      <c r="AA136" s="111"/>
      <c r="AB136" s="111"/>
      <c r="AC136" s="111"/>
      <c r="AD136" s="111"/>
      <c r="AE136" s="111"/>
      <c r="AF136" s="111"/>
      <c r="AG136" s="111"/>
      <c r="AH136" s="111"/>
      <c r="AI136" s="56"/>
      <c r="AJ136" s="58"/>
      <c r="AK136" s="18"/>
      <c r="AL136" s="59" t="s">
        <v>94</v>
      </c>
      <c r="AM136" s="59"/>
      <c r="AN136" s="10">
        <f>AC127</f>
        <v>1150.8524122060378</v>
      </c>
      <c r="AO136" s="98">
        <v>0.1</v>
      </c>
      <c r="AP136" s="10">
        <f>AN136*AO136</f>
        <v>115.08524122060379</v>
      </c>
      <c r="AQ136" s="100">
        <f t="shared" si="3"/>
        <v>1035.7671709854339</v>
      </c>
      <c r="AR136" s="99">
        <f t="shared" si="4"/>
        <v>873.27815539851872</v>
      </c>
      <c r="AS136" s="195"/>
      <c r="AT136" s="56"/>
      <c r="BC136" s="111"/>
      <c r="BD136" s="111"/>
      <c r="BE136" s="111"/>
      <c r="BF136" s="111"/>
      <c r="BG136" s="111"/>
      <c r="BH136" s="111"/>
      <c r="BI136" s="111"/>
      <c r="BJ136" s="111"/>
    </row>
    <row r="137" spans="5:62" ht="25.5" x14ac:dyDescent="0.2">
      <c r="E137" s="142"/>
      <c r="F137" s="142"/>
      <c r="G137" s="142"/>
      <c r="H137" s="142"/>
      <c r="I137" s="59"/>
      <c r="J137" s="59"/>
      <c r="K137" s="59"/>
      <c r="X137" s="111"/>
      <c r="Y137" s="111"/>
      <c r="Z137" s="111"/>
      <c r="AA137" s="111"/>
      <c r="AB137" s="111"/>
      <c r="AC137" s="111"/>
      <c r="AD137" s="111"/>
      <c r="AE137" s="111"/>
      <c r="AF137" s="111"/>
      <c r="AG137" s="111"/>
      <c r="AH137" s="111"/>
      <c r="AI137" s="56"/>
      <c r="AJ137" s="58"/>
      <c r="AK137" s="104">
        <f>Z41</f>
        <v>42439</v>
      </c>
      <c r="AL137" s="178" t="s">
        <v>96</v>
      </c>
      <c r="AM137" s="59"/>
      <c r="AN137" s="100">
        <f>AD41</f>
        <v>850</v>
      </c>
      <c r="AO137" s="98">
        <v>1</v>
      </c>
      <c r="AP137" s="10">
        <f>AN137*AO137</f>
        <v>850</v>
      </c>
      <c r="AQ137" s="100">
        <f t="shared" si="3"/>
        <v>0</v>
      </c>
      <c r="AR137" s="99">
        <f t="shared" si="4"/>
        <v>23.27815539851872</v>
      </c>
      <c r="AS137" s="195"/>
      <c r="AT137" s="56"/>
      <c r="BC137" s="111"/>
      <c r="BD137" s="111"/>
      <c r="BE137" s="111"/>
      <c r="BF137" s="111"/>
      <c r="BG137" s="111"/>
      <c r="BH137" s="111"/>
      <c r="BI137" s="111"/>
      <c r="BJ137" s="111"/>
    </row>
    <row r="138" spans="5:62" ht="25.5" x14ac:dyDescent="0.2">
      <c r="E138" s="142"/>
      <c r="F138" s="142"/>
      <c r="G138" s="142"/>
      <c r="H138" s="142"/>
      <c r="I138" s="59"/>
      <c r="J138" s="59"/>
      <c r="K138" s="59"/>
      <c r="X138" s="111"/>
      <c r="Y138" s="111"/>
      <c r="Z138" s="111"/>
      <c r="AA138" s="111"/>
      <c r="AB138" s="111"/>
      <c r="AC138" s="111"/>
      <c r="AD138" s="111"/>
      <c r="AE138" s="111"/>
      <c r="AF138" s="111"/>
      <c r="AG138" s="111"/>
      <c r="AH138" s="111"/>
      <c r="AI138" s="56"/>
      <c r="AJ138" s="58"/>
      <c r="AK138" s="18">
        <f>Z42</f>
        <v>42454</v>
      </c>
      <c r="AL138" s="178" t="s">
        <v>98</v>
      </c>
      <c r="AM138" s="178" t="s">
        <v>4</v>
      </c>
      <c r="AN138" s="10">
        <f>AD42</f>
        <v>930</v>
      </c>
      <c r="AO138" s="98"/>
      <c r="AP138" s="10">
        <f>AR137</f>
        <v>23.27815539851872</v>
      </c>
      <c r="AQ138" s="100">
        <f t="shared" si="3"/>
        <v>906.72184460148128</v>
      </c>
      <c r="AR138" s="99">
        <f t="shared" si="4"/>
        <v>0</v>
      </c>
      <c r="AS138" s="195"/>
      <c r="AT138" s="56"/>
      <c r="BC138" s="111"/>
      <c r="BD138" s="111"/>
      <c r="BE138" s="111"/>
      <c r="BF138" s="111"/>
      <c r="BG138" s="111"/>
      <c r="BH138" s="111"/>
      <c r="BI138" s="111"/>
      <c r="BJ138" s="111"/>
    </row>
    <row r="139" spans="5:62" ht="24.75" customHeight="1" x14ac:dyDescent="0.2">
      <c r="E139" s="142"/>
      <c r="F139" s="142"/>
      <c r="G139" s="142"/>
      <c r="H139" s="142"/>
      <c r="I139" s="59"/>
      <c r="J139" s="59"/>
      <c r="K139" s="59"/>
      <c r="X139" s="111"/>
      <c r="Y139" s="111"/>
      <c r="Z139" s="111"/>
      <c r="AA139" s="111"/>
      <c r="AB139" s="111"/>
      <c r="AC139" s="111"/>
      <c r="AD139" s="111"/>
      <c r="AE139" s="111"/>
      <c r="AF139" s="111"/>
      <c r="AG139" s="111"/>
      <c r="AH139" s="111"/>
      <c r="AI139" s="56"/>
      <c r="AJ139" s="58"/>
      <c r="AK139" s="17"/>
      <c r="AL139" s="59"/>
      <c r="AM139" s="59"/>
      <c r="AN139" s="10"/>
      <c r="AO139" s="59"/>
      <c r="AP139" s="106"/>
      <c r="AQ139" s="59"/>
      <c r="AR139" s="99"/>
      <c r="AS139" s="195"/>
      <c r="AT139" s="56"/>
      <c r="BC139" s="111"/>
      <c r="BD139" s="111"/>
      <c r="BE139" s="111"/>
      <c r="BF139" s="111"/>
      <c r="BG139" s="111"/>
      <c r="BH139" s="111"/>
      <c r="BI139" s="111"/>
      <c r="BJ139" s="111"/>
    </row>
    <row r="140" spans="5:62" ht="29.25" customHeight="1" x14ac:dyDescent="0.2">
      <c r="E140" s="142"/>
      <c r="F140" s="142"/>
      <c r="G140" s="142"/>
      <c r="H140" s="142"/>
      <c r="I140" s="59"/>
      <c r="J140" s="59"/>
      <c r="K140" s="59"/>
      <c r="X140" s="111"/>
      <c r="Y140" s="111"/>
      <c r="Z140" s="111"/>
      <c r="AA140" s="111"/>
      <c r="AB140" s="111"/>
      <c r="AC140" s="111"/>
      <c r="AD140" s="111"/>
      <c r="AE140" s="111"/>
      <c r="AF140" s="111"/>
      <c r="AG140" s="111"/>
      <c r="AH140" s="111"/>
      <c r="AI140" s="56"/>
      <c r="AJ140" s="58"/>
      <c r="AK140" s="58"/>
      <c r="AL140" s="84" t="s">
        <v>94</v>
      </c>
      <c r="AM140" s="84"/>
      <c r="AN140" s="108">
        <f>AN136-AP136</f>
        <v>1035.7671709854339</v>
      </c>
      <c r="AO140" s="109"/>
      <c r="AP140" s="59"/>
      <c r="AQ140" s="59"/>
      <c r="AR140" s="60"/>
      <c r="AS140" s="195"/>
      <c r="AT140" s="56"/>
      <c r="BC140" s="111"/>
      <c r="BD140" s="111"/>
      <c r="BE140" s="111"/>
      <c r="BF140" s="111"/>
      <c r="BG140" s="111"/>
      <c r="BH140" s="111"/>
      <c r="BI140" s="111"/>
      <c r="BJ140" s="111"/>
    </row>
    <row r="141" spans="5:62" ht="13.5" thickBot="1" x14ac:dyDescent="0.25">
      <c r="E141" s="142"/>
      <c r="F141" s="142"/>
      <c r="G141" s="142"/>
      <c r="H141" s="142"/>
      <c r="I141" s="59"/>
      <c r="J141" s="59"/>
      <c r="K141" s="59"/>
      <c r="X141" s="111"/>
      <c r="Y141" s="111"/>
      <c r="Z141" s="111"/>
      <c r="AA141" s="111"/>
      <c r="AB141" s="111"/>
      <c r="AC141" s="111"/>
      <c r="AD141" s="111"/>
      <c r="AE141" s="111"/>
      <c r="AF141" s="111"/>
      <c r="AG141" s="111"/>
      <c r="AH141" s="111"/>
      <c r="AI141" s="56"/>
      <c r="AJ141" s="58"/>
      <c r="AK141" s="107"/>
      <c r="AL141" s="78" t="s">
        <v>97</v>
      </c>
      <c r="AM141" s="78"/>
      <c r="AN141" s="110">
        <f>AN138-AP138</f>
        <v>906.72184460148128</v>
      </c>
      <c r="AO141" s="78"/>
      <c r="AP141" s="77"/>
      <c r="AQ141" s="77"/>
      <c r="AR141" s="80"/>
      <c r="AS141" s="195"/>
      <c r="BC141" s="111"/>
      <c r="BD141" s="111"/>
      <c r="BE141" s="111"/>
      <c r="BF141" s="111"/>
      <c r="BG141" s="111"/>
      <c r="BH141" s="111"/>
      <c r="BI141" s="111"/>
      <c r="BJ141" s="111"/>
    </row>
    <row r="142" spans="5:62" ht="15.75" customHeight="1" thickBot="1" x14ac:dyDescent="0.25">
      <c r="E142" s="142"/>
      <c r="F142" s="142"/>
      <c r="G142" s="142"/>
      <c r="H142" s="142"/>
      <c r="I142" s="59"/>
      <c r="J142" s="59"/>
      <c r="K142" s="59"/>
      <c r="X142" s="111"/>
      <c r="Y142" s="111"/>
      <c r="Z142" s="111"/>
      <c r="AA142" s="111"/>
      <c r="AB142" s="111"/>
      <c r="AC142" s="111"/>
      <c r="AD142" s="111"/>
      <c r="AE142" s="111"/>
      <c r="AF142" s="111"/>
      <c r="AG142" s="111"/>
      <c r="AH142" s="111"/>
      <c r="AI142" s="56"/>
      <c r="AJ142" s="107"/>
      <c r="AK142" s="77"/>
      <c r="AL142" s="77"/>
      <c r="AM142" s="77"/>
      <c r="AN142" s="77"/>
      <c r="AO142" s="77"/>
      <c r="AP142" s="77"/>
      <c r="AQ142" s="77"/>
      <c r="AR142" s="77"/>
      <c r="AS142" s="80"/>
      <c r="BC142" s="111"/>
      <c r="BD142" s="111"/>
      <c r="BE142" s="111"/>
      <c r="BF142" s="111"/>
      <c r="BG142" s="111"/>
      <c r="BH142" s="111"/>
      <c r="BI142" s="111"/>
      <c r="BJ142" s="111"/>
    </row>
    <row r="143" spans="5:62" x14ac:dyDescent="0.2">
      <c r="E143" s="142"/>
      <c r="F143" s="142"/>
      <c r="G143" s="142"/>
      <c r="H143" s="142"/>
      <c r="I143" s="59"/>
      <c r="J143" s="59"/>
      <c r="K143" s="59"/>
      <c r="X143" s="111"/>
      <c r="Y143" s="111"/>
      <c r="Z143" s="111"/>
      <c r="AA143" s="111"/>
      <c r="AB143" s="111"/>
      <c r="AC143" s="111"/>
      <c r="AD143" s="111"/>
      <c r="AE143" s="111"/>
      <c r="AF143" s="111"/>
      <c r="AG143" s="111"/>
      <c r="AH143" s="111"/>
      <c r="AI143" s="56"/>
      <c r="AN143" s="186"/>
      <c r="AQ143" s="59"/>
      <c r="AR143" s="59"/>
      <c r="BC143" s="111"/>
      <c r="BD143" s="111"/>
      <c r="BE143" s="111"/>
      <c r="BF143" s="111"/>
      <c r="BG143" s="111"/>
      <c r="BH143" s="111"/>
      <c r="BI143" s="111"/>
      <c r="BJ143" s="111"/>
    </row>
    <row r="144" spans="5:62" x14ac:dyDescent="0.2">
      <c r="E144" s="142"/>
      <c r="F144" s="142"/>
      <c r="G144" s="142"/>
      <c r="H144" s="142"/>
      <c r="I144" s="59"/>
      <c r="J144" s="59"/>
      <c r="K144" s="59"/>
      <c r="X144" s="111"/>
      <c r="Y144" s="111"/>
      <c r="Z144" s="111"/>
      <c r="AA144" s="111"/>
      <c r="AB144" s="111"/>
      <c r="AC144" s="111"/>
      <c r="AD144" s="111"/>
      <c r="AE144" s="111"/>
      <c r="AF144" s="111"/>
      <c r="AG144" s="111"/>
      <c r="AH144" s="111"/>
      <c r="BC144" s="111"/>
      <c r="BD144" s="111"/>
      <c r="BE144" s="111"/>
      <c r="BF144" s="111"/>
      <c r="BG144" s="111"/>
      <c r="BH144" s="111"/>
      <c r="BI144" s="111"/>
      <c r="BJ144" s="111"/>
    </row>
    <row r="145" spans="5:62" x14ac:dyDescent="0.2">
      <c r="E145" s="142"/>
      <c r="F145" s="142"/>
      <c r="G145" s="142"/>
      <c r="H145" s="142"/>
      <c r="I145" s="59"/>
      <c r="J145" s="59"/>
      <c r="K145" s="59"/>
      <c r="X145" s="111"/>
      <c r="Y145" s="111"/>
      <c r="Z145" s="111"/>
      <c r="AA145" s="111"/>
      <c r="AB145" s="111"/>
      <c r="AC145" s="111"/>
      <c r="AD145" s="111"/>
      <c r="AE145" s="111"/>
      <c r="AF145" s="111"/>
      <c r="AG145" s="111"/>
      <c r="AH145" s="111"/>
      <c r="BC145" s="111"/>
      <c r="BD145" s="111"/>
      <c r="BE145" s="111"/>
      <c r="BF145" s="111"/>
      <c r="BG145" s="111"/>
      <c r="BH145" s="111"/>
      <c r="BI145" s="111"/>
      <c r="BJ145" s="111"/>
    </row>
    <row r="146" spans="5:62" x14ac:dyDescent="0.2">
      <c r="E146" s="142"/>
      <c r="F146" s="142"/>
      <c r="G146" s="142"/>
      <c r="H146" s="142"/>
      <c r="I146" s="59"/>
      <c r="J146" s="59"/>
      <c r="K146" s="59"/>
      <c r="X146" s="111"/>
      <c r="Y146" s="111"/>
      <c r="Z146" s="111"/>
      <c r="AA146" s="111"/>
      <c r="AB146" s="111"/>
      <c r="AC146" s="111"/>
      <c r="AD146" s="111"/>
      <c r="AE146" s="111"/>
      <c r="AF146" s="111"/>
      <c r="AG146" s="111"/>
      <c r="AH146" s="111"/>
      <c r="BC146" s="111"/>
      <c r="BD146" s="111"/>
      <c r="BE146" s="111"/>
      <c r="BF146" s="111"/>
      <c r="BG146" s="111"/>
      <c r="BH146" s="111"/>
      <c r="BI146" s="111"/>
      <c r="BJ146" s="111"/>
    </row>
    <row r="147" spans="5:62" x14ac:dyDescent="0.2">
      <c r="E147" s="28"/>
      <c r="F147" s="59"/>
      <c r="G147" s="59"/>
      <c r="H147" s="59"/>
      <c r="I147" s="59"/>
      <c r="J147" s="59"/>
      <c r="K147" s="59"/>
      <c r="X147" s="111"/>
      <c r="Y147" s="111"/>
      <c r="Z147" s="111"/>
      <c r="AA147" s="111"/>
      <c r="AB147" s="111"/>
      <c r="AC147" s="111"/>
      <c r="AD147" s="111"/>
      <c r="AE147" s="111"/>
      <c r="AF147" s="111"/>
      <c r="AG147" s="111"/>
      <c r="AH147" s="111"/>
      <c r="BC147" s="111"/>
      <c r="BD147" s="111"/>
      <c r="BE147" s="111"/>
      <c r="BF147" s="111"/>
      <c r="BG147" s="111"/>
      <c r="BH147" s="111"/>
      <c r="BI147" s="111"/>
      <c r="BJ147" s="111"/>
    </row>
    <row r="148" spans="5:62" x14ac:dyDescent="0.2">
      <c r="E148" s="28"/>
      <c r="F148" s="59"/>
      <c r="G148" s="59"/>
      <c r="H148" s="59"/>
      <c r="I148" s="59"/>
      <c r="J148" s="59"/>
      <c r="K148" s="59"/>
      <c r="X148" s="111"/>
      <c r="Y148" s="111"/>
      <c r="Z148" s="111"/>
      <c r="AA148" s="111"/>
      <c r="AB148" s="111"/>
      <c r="AC148" s="111"/>
      <c r="AD148" s="111"/>
      <c r="AE148" s="111"/>
      <c r="AF148" s="111"/>
      <c r="AG148" s="111"/>
      <c r="AH148" s="111"/>
      <c r="BC148" s="111"/>
      <c r="BD148" s="111"/>
      <c r="BE148" s="111"/>
      <c r="BF148" s="111"/>
      <c r="BG148" s="111"/>
      <c r="BH148" s="111"/>
      <c r="BI148" s="111"/>
      <c r="BJ148" s="111"/>
    </row>
    <row r="149" spans="5:62" x14ac:dyDescent="0.2">
      <c r="E149" s="59"/>
      <c r="F149" s="59"/>
      <c r="G149" s="59"/>
      <c r="H149" s="59"/>
      <c r="I149" s="59"/>
      <c r="J149" s="59"/>
      <c r="K149" s="59"/>
      <c r="X149" s="111"/>
      <c r="Y149" s="111"/>
      <c r="Z149" s="111"/>
      <c r="AA149" s="111"/>
      <c r="AB149" s="111"/>
      <c r="AC149" s="111"/>
      <c r="AD149" s="111"/>
      <c r="AE149" s="111"/>
      <c r="AF149" s="111"/>
      <c r="AG149" s="111"/>
      <c r="AH149" s="111"/>
      <c r="BC149" s="111"/>
      <c r="BD149" s="111"/>
      <c r="BE149" s="111"/>
      <c r="BF149" s="111"/>
      <c r="BG149" s="111"/>
      <c r="BH149" s="111"/>
      <c r="BI149" s="111"/>
      <c r="BJ149" s="111"/>
    </row>
    <row r="150" spans="5:62" x14ac:dyDescent="0.2">
      <c r="E150" s="59"/>
      <c r="F150" s="59"/>
      <c r="G150" s="59"/>
      <c r="H150" s="59"/>
      <c r="I150" s="59"/>
      <c r="J150" s="59"/>
      <c r="K150" s="59"/>
      <c r="X150" s="111"/>
      <c r="Y150" s="111"/>
      <c r="Z150" s="111"/>
      <c r="AA150" s="111"/>
      <c r="AB150" s="111"/>
      <c r="AC150" s="111"/>
      <c r="AD150" s="111"/>
      <c r="AE150" s="111"/>
      <c r="AF150" s="111"/>
      <c r="AG150" s="111"/>
      <c r="AH150" s="111"/>
      <c r="BC150" s="111"/>
      <c r="BD150" s="111"/>
      <c r="BE150" s="111"/>
      <c r="BF150" s="111"/>
      <c r="BG150" s="111"/>
      <c r="BH150" s="111"/>
      <c r="BI150" s="111"/>
      <c r="BJ150" s="111"/>
    </row>
    <row r="151" spans="5:62" x14ac:dyDescent="0.2">
      <c r="E151" s="59"/>
      <c r="F151" s="59"/>
      <c r="G151" s="59"/>
      <c r="H151" s="59"/>
      <c r="I151" s="59"/>
      <c r="J151" s="59"/>
      <c r="K151" s="59"/>
      <c r="X151" s="111"/>
      <c r="Y151" s="111"/>
      <c r="Z151" s="111"/>
      <c r="AA151" s="111"/>
      <c r="AB151" s="111"/>
      <c r="AC151" s="111"/>
      <c r="AD151" s="111"/>
      <c r="AE151" s="111"/>
      <c r="AF151" s="111"/>
      <c r="AG151" s="111"/>
      <c r="AH151" s="111"/>
      <c r="BC151" s="111"/>
      <c r="BD151" s="111"/>
      <c r="BE151" s="111"/>
      <c r="BF151" s="111"/>
      <c r="BG151" s="111"/>
      <c r="BH151" s="111"/>
      <c r="BI151" s="111"/>
      <c r="BJ151" s="111"/>
    </row>
    <row r="152" spans="5:62" x14ac:dyDescent="0.2">
      <c r="X152" s="111"/>
      <c r="Y152" s="111"/>
      <c r="Z152" s="111"/>
      <c r="AA152" s="111"/>
      <c r="AB152" s="111"/>
      <c r="AC152" s="111"/>
      <c r="AD152" s="111"/>
      <c r="AE152" s="111"/>
      <c r="AF152" s="111"/>
      <c r="AH152" s="111"/>
    </row>
    <row r="153" spans="5:62" x14ac:dyDescent="0.2">
      <c r="X153" s="111"/>
    </row>
    <row r="154" spans="5:62" x14ac:dyDescent="0.2">
      <c r="X154" s="111"/>
    </row>
  </sheetData>
  <sheetProtection password="F5BF" sheet="1" objects="1" scenarios="1"/>
  <mergeCells count="308">
    <mergeCell ref="E2:AS2"/>
    <mergeCell ref="E6:K6"/>
    <mergeCell ref="O6:U6"/>
    <mergeCell ref="Z6:AF6"/>
    <mergeCell ref="AK6:AQ6"/>
    <mergeCell ref="E9:G9"/>
    <mergeCell ref="H9:I9"/>
    <mergeCell ref="O9:Q9"/>
    <mergeCell ref="R9:S9"/>
    <mergeCell ref="Z9:AB9"/>
    <mergeCell ref="AC9:AD9"/>
    <mergeCell ref="AK9:AM9"/>
    <mergeCell ref="AN9:AO9"/>
    <mergeCell ref="E11:F11"/>
    <mergeCell ref="I11:J11"/>
    <mergeCell ref="O11:P11"/>
    <mergeCell ref="S11:T11"/>
    <mergeCell ref="Z11:AA11"/>
    <mergeCell ref="AD11:AE11"/>
    <mergeCell ref="AK11:AL11"/>
    <mergeCell ref="AO11:AP11"/>
    <mergeCell ref="E12:F12"/>
    <mergeCell ref="O12:P12"/>
    <mergeCell ref="Z12:AA12"/>
    <mergeCell ref="AK12:AL12"/>
    <mergeCell ref="E13:F13"/>
    <mergeCell ref="O13:P13"/>
    <mergeCell ref="Z13:AA13"/>
    <mergeCell ref="AK13:AL13"/>
    <mergeCell ref="E16:F16"/>
    <mergeCell ref="O16:P16"/>
    <mergeCell ref="Z16:AA16"/>
    <mergeCell ref="AK16:AL16"/>
    <mergeCell ref="E17:H17"/>
    <mergeCell ref="O17:R17"/>
    <mergeCell ref="Z17:AC17"/>
    <mergeCell ref="AK17:AO17"/>
    <mergeCell ref="E14:F14"/>
    <mergeCell ref="O14:P14"/>
    <mergeCell ref="Z14:AA14"/>
    <mergeCell ref="AK14:AL14"/>
    <mergeCell ref="E15:F15"/>
    <mergeCell ref="O15:P15"/>
    <mergeCell ref="Z15:AA15"/>
    <mergeCell ref="AK15:AL15"/>
    <mergeCell ref="AO18:AP18"/>
    <mergeCell ref="E20:G20"/>
    <mergeCell ref="O20:Q20"/>
    <mergeCell ref="Z20:AB20"/>
    <mergeCell ref="AK20:AM20"/>
    <mergeCell ref="E18:F18"/>
    <mergeCell ref="I18:J18"/>
    <mergeCell ref="O18:P18"/>
    <mergeCell ref="S18:T18"/>
    <mergeCell ref="Z18:AA18"/>
    <mergeCell ref="AD18:AE18"/>
    <mergeCell ref="E22:F22"/>
    <mergeCell ref="O22:P22"/>
    <mergeCell ref="Z22:AA22"/>
    <mergeCell ref="AK22:AL22"/>
    <mergeCell ref="E23:F23"/>
    <mergeCell ref="O23:P23"/>
    <mergeCell ref="Z23:AA23"/>
    <mergeCell ref="AK23:AL23"/>
    <mergeCell ref="AK18:AL18"/>
    <mergeCell ref="J25:K25"/>
    <mergeCell ref="T25:U25"/>
    <mergeCell ref="AE25:AF25"/>
    <mergeCell ref="AP25:AQ25"/>
    <mergeCell ref="E26:F26"/>
    <mergeCell ref="J26:K26"/>
    <mergeCell ref="O26:P26"/>
    <mergeCell ref="T26:U26"/>
    <mergeCell ref="Z26:AA26"/>
    <mergeCell ref="AE26:AF26"/>
    <mergeCell ref="AK26:AL26"/>
    <mergeCell ref="AP26:AQ26"/>
    <mergeCell ref="E28:F29"/>
    <mergeCell ref="J28:K28"/>
    <mergeCell ref="O28:P29"/>
    <mergeCell ref="T28:U28"/>
    <mergeCell ref="Z28:AA29"/>
    <mergeCell ref="AE28:AF28"/>
    <mergeCell ref="AK28:AL29"/>
    <mergeCell ref="AP28:AQ28"/>
    <mergeCell ref="J29:K29"/>
    <mergeCell ref="T29:U29"/>
    <mergeCell ref="AE29:AF29"/>
    <mergeCell ref="AP29:AQ29"/>
    <mergeCell ref="E31:F33"/>
    <mergeCell ref="G31:H31"/>
    <mergeCell ref="I31:J31"/>
    <mergeCell ref="O31:P33"/>
    <mergeCell ref="Q31:R31"/>
    <mergeCell ref="S31:T31"/>
    <mergeCell ref="E35:K35"/>
    <mergeCell ref="O35:U35"/>
    <mergeCell ref="Z35:AF35"/>
    <mergeCell ref="AK35:AQ35"/>
    <mergeCell ref="G49:H49"/>
    <mergeCell ref="Q49:R49"/>
    <mergeCell ref="AB49:AC49"/>
    <mergeCell ref="AM49:AN49"/>
    <mergeCell ref="G32:H32"/>
    <mergeCell ref="Q32:R32"/>
    <mergeCell ref="AB32:AC32"/>
    <mergeCell ref="AM32:AN32"/>
    <mergeCell ref="G33:H33"/>
    <mergeCell ref="Q33:R33"/>
    <mergeCell ref="AB33:AC33"/>
    <mergeCell ref="AM33:AN33"/>
    <mergeCell ref="Z31:AA33"/>
    <mergeCell ref="AB31:AC31"/>
    <mergeCell ref="AD31:AE31"/>
    <mergeCell ref="AK31:AL33"/>
    <mergeCell ref="AM31:AN31"/>
    <mergeCell ref="AO31:AP31"/>
    <mergeCell ref="G57:H57"/>
    <mergeCell ref="Q57:R57"/>
    <mergeCell ref="AB57:AC57"/>
    <mergeCell ref="AM57:AN57"/>
    <mergeCell ref="E61:J61"/>
    <mergeCell ref="O61:T61"/>
    <mergeCell ref="Z61:AE61"/>
    <mergeCell ref="AK61:AP61"/>
    <mergeCell ref="G54:H54"/>
    <mergeCell ref="Q54:R54"/>
    <mergeCell ref="AB54:AC54"/>
    <mergeCell ref="AM54:AN54"/>
    <mergeCell ref="G55:H55"/>
    <mergeCell ref="Q55:R55"/>
    <mergeCell ref="AB55:AC55"/>
    <mergeCell ref="AM55:AN55"/>
    <mergeCell ref="E64:K64"/>
    <mergeCell ref="O64:U64"/>
    <mergeCell ref="Z64:AF64"/>
    <mergeCell ref="AK64:AQ64"/>
    <mergeCell ref="E65:K65"/>
    <mergeCell ref="O65:U65"/>
    <mergeCell ref="Z65:AF65"/>
    <mergeCell ref="AK65:AQ65"/>
    <mergeCell ref="E62:K62"/>
    <mergeCell ref="O62:U62"/>
    <mergeCell ref="Z62:AF62"/>
    <mergeCell ref="AK62:AQ62"/>
    <mergeCell ref="E63:K63"/>
    <mergeCell ref="O63:U63"/>
    <mergeCell ref="Z63:AF63"/>
    <mergeCell ref="AK63:AQ63"/>
    <mergeCell ref="E66:K66"/>
    <mergeCell ref="O66:U66"/>
    <mergeCell ref="Z66:AF66"/>
    <mergeCell ref="AK66:AQ66"/>
    <mergeCell ref="J68:J70"/>
    <mergeCell ref="K68:K70"/>
    <mergeCell ref="T68:T70"/>
    <mergeCell ref="U68:U70"/>
    <mergeCell ref="AE68:AE70"/>
    <mergeCell ref="AF68:AF70"/>
    <mergeCell ref="E72:K72"/>
    <mergeCell ref="O72:U72"/>
    <mergeCell ref="Z72:AF72"/>
    <mergeCell ref="AK72:AQ72"/>
    <mergeCell ref="F73:H73"/>
    <mergeCell ref="P73:Q73"/>
    <mergeCell ref="AA73:AB73"/>
    <mergeCell ref="AL73:AM73"/>
    <mergeCell ref="AP68:AP70"/>
    <mergeCell ref="AQ68:AQ70"/>
    <mergeCell ref="E71:K71"/>
    <mergeCell ref="O71:U71"/>
    <mergeCell ref="Z71:AF71"/>
    <mergeCell ref="AK71:AQ71"/>
    <mergeCell ref="F76:G76"/>
    <mergeCell ref="P76:Q76"/>
    <mergeCell ref="AA76:AB76"/>
    <mergeCell ref="AL76:AM76"/>
    <mergeCell ref="F77:K77"/>
    <mergeCell ref="P77:U77"/>
    <mergeCell ref="AA77:AF77"/>
    <mergeCell ref="AL77:AQ77"/>
    <mergeCell ref="AA74:AB74"/>
    <mergeCell ref="AL74:AM74"/>
    <mergeCell ref="F75:G75"/>
    <mergeCell ref="P75:Q75"/>
    <mergeCell ref="AA75:AB75"/>
    <mergeCell ref="AL75:AM75"/>
    <mergeCell ref="F79:H79"/>
    <mergeCell ref="P79:R79"/>
    <mergeCell ref="AA79:AB79"/>
    <mergeCell ref="AL79:AM79"/>
    <mergeCell ref="AL80:AM80"/>
    <mergeCell ref="F81:G81"/>
    <mergeCell ref="P81:Q81"/>
    <mergeCell ref="AA81:AB81"/>
    <mergeCell ref="AL81:AM81"/>
    <mergeCell ref="F88:G88"/>
    <mergeCell ref="P88:Q88"/>
    <mergeCell ref="AA88:AB88"/>
    <mergeCell ref="AL100:AM100"/>
    <mergeCell ref="F82:G82"/>
    <mergeCell ref="P82:Q82"/>
    <mergeCell ref="AA82:AB82"/>
    <mergeCell ref="AL82:AM82"/>
    <mergeCell ref="F83:K83"/>
    <mergeCell ref="P83:U83"/>
    <mergeCell ref="AA83:AF83"/>
    <mergeCell ref="AL83:AQ83"/>
    <mergeCell ref="F89:G89"/>
    <mergeCell ref="P89:Q89"/>
    <mergeCell ref="AA89:AB89"/>
    <mergeCell ref="AL85:AM85"/>
    <mergeCell ref="AL86:AM86"/>
    <mergeCell ref="AL87:AM87"/>
    <mergeCell ref="AL88:AM88"/>
    <mergeCell ref="AL89:AQ89"/>
    <mergeCell ref="E90:K90"/>
    <mergeCell ref="O90:U90"/>
    <mergeCell ref="Z90:AF90"/>
    <mergeCell ref="AL91:AM91"/>
    <mergeCell ref="AA99:AB99"/>
    <mergeCell ref="AL92:AM92"/>
    <mergeCell ref="AL93:AM93"/>
    <mergeCell ref="AL94:AM94"/>
    <mergeCell ref="AL97:AM97"/>
    <mergeCell ref="AL98:AM98"/>
    <mergeCell ref="AL99:AM99"/>
    <mergeCell ref="E94:H94"/>
    <mergeCell ref="O94:R94"/>
    <mergeCell ref="Z94:AC94"/>
    <mergeCell ref="F97:G97"/>
    <mergeCell ref="P97:Q97"/>
    <mergeCell ref="AA97:AB97"/>
    <mergeCell ref="E95:H95"/>
    <mergeCell ref="O95:R95"/>
    <mergeCell ref="Z95:AC95"/>
    <mergeCell ref="AL95:AQ95"/>
    <mergeCell ref="AK92:AK95"/>
    <mergeCell ref="F92:G92"/>
    <mergeCell ref="P92:Q92"/>
    <mergeCell ref="AA92:AB92"/>
    <mergeCell ref="F93:G93"/>
    <mergeCell ref="P93:Q93"/>
    <mergeCell ref="AA93:AB93"/>
    <mergeCell ref="F98:G98"/>
    <mergeCell ref="P98:Q98"/>
    <mergeCell ref="AA98:AB98"/>
    <mergeCell ref="AL110:AM110"/>
    <mergeCell ref="F103:G103"/>
    <mergeCell ref="P103:Q103"/>
    <mergeCell ref="AA103:AB103"/>
    <mergeCell ref="AA107:AB107"/>
    <mergeCell ref="AK106:AN106"/>
    <mergeCell ref="AL105:AM105"/>
    <mergeCell ref="F104:G104"/>
    <mergeCell ref="P104:Q104"/>
    <mergeCell ref="AA104:AB104"/>
    <mergeCell ref="AL104:AM104"/>
    <mergeCell ref="AL101:AQ101"/>
    <mergeCell ref="F100:G100"/>
    <mergeCell ref="P100:Q100"/>
    <mergeCell ref="AA100:AB100"/>
    <mergeCell ref="AK102:AQ102"/>
    <mergeCell ref="F101:G101"/>
    <mergeCell ref="P101:Q101"/>
    <mergeCell ref="AA101:AB101"/>
    <mergeCell ref="F99:G99"/>
    <mergeCell ref="P99:Q99"/>
    <mergeCell ref="AA102:AB102"/>
    <mergeCell ref="AL114:AM114"/>
    <mergeCell ref="F108:G108"/>
    <mergeCell ref="P108:Q108"/>
    <mergeCell ref="AA108:AB108"/>
    <mergeCell ref="F109:G109"/>
    <mergeCell ref="P109:Q109"/>
    <mergeCell ref="AA109:AB109"/>
    <mergeCell ref="E106:H106"/>
    <mergeCell ref="O106:R106"/>
    <mergeCell ref="Z106:AC106"/>
    <mergeCell ref="F107:G107"/>
    <mergeCell ref="P107:Q107"/>
    <mergeCell ref="AL111:AM111"/>
    <mergeCell ref="AL112:AM112"/>
    <mergeCell ref="AL109:AM109"/>
    <mergeCell ref="A1:AO1"/>
    <mergeCell ref="AK129:AN130"/>
    <mergeCell ref="AA120:AB120"/>
    <mergeCell ref="AA121:AB121"/>
    <mergeCell ref="AL133:AM133"/>
    <mergeCell ref="F110:G110"/>
    <mergeCell ref="P110:Q110"/>
    <mergeCell ref="AA110:AB110"/>
    <mergeCell ref="AL122:AM122"/>
    <mergeCell ref="O116:V116"/>
    <mergeCell ref="Z116:AG116"/>
    <mergeCell ref="AL120:AM120"/>
    <mergeCell ref="AL121:AM121"/>
    <mergeCell ref="AK118:AN118"/>
    <mergeCell ref="AL119:AM119"/>
    <mergeCell ref="AK128:AR128"/>
    <mergeCell ref="E124:H124"/>
    <mergeCell ref="O117:S118"/>
    <mergeCell ref="Z117:AC118"/>
    <mergeCell ref="AL115:AM115"/>
    <mergeCell ref="AL116:AM116"/>
    <mergeCell ref="AL113:AM113"/>
    <mergeCell ref="F102:G102"/>
    <mergeCell ref="P102:Q102"/>
  </mergeCells>
  <pageMargins left="0.70866141732283472" right="0.70866141732283472" top="0.74803149606299213" bottom="0.74803149606299213" header="0.31496062992125984" footer="0.31496062992125984"/>
  <pageSetup scale="105" fitToHeight="2" orientation="portrait" horizontalDpi="4294967294" verticalDpi="4294967294"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SIN MORA</vt:lpstr>
      <vt:lpstr>CON MORA</vt:lpstr>
      <vt:lpstr>'CON MORA'!Área_de_impresión</vt:lpstr>
      <vt:lpstr>'SIN MORA'!Área_de_impresión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Ayala</dc:creator>
  <cp:lastModifiedBy>Alexandra Salazar</cp:lastModifiedBy>
  <cp:lastPrinted>2017-01-11T18:31:52Z</cp:lastPrinted>
  <dcterms:created xsi:type="dcterms:W3CDTF">2016-02-25T14:11:35Z</dcterms:created>
  <dcterms:modified xsi:type="dcterms:W3CDTF">2017-01-12T13:30:12Z</dcterms:modified>
</cp:coreProperties>
</file>