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300" windowWidth="15480" windowHeight="11640" tabRatio="813" activeTab="1"/>
  </bookViews>
  <sheets>
    <sheet name="PROMEDIO" sheetId="8" r:id="rId1"/>
    <sheet name="BALANCE" sheetId="1" r:id="rId2"/>
    <sheet name="PYG" sheetId="2" r:id="rId3"/>
    <sheet name="CONSCOND" sheetId="3" r:id="rId4"/>
    <sheet name="BALCONS" sheetId="4" r:id="rId5"/>
    <sheet name="BALCONS %" sheetId="5" r:id="rId6"/>
    <sheet name="COMPOS CART" sheetId="10" state="hidden" r:id="rId7"/>
    <sheet name="COMPOS CART %" sheetId="11" state="hidden" r:id="rId8"/>
    <sheet name="EPyG" sheetId="13" r:id="rId9"/>
    <sheet name="EPyG %" sheetId="14" r:id="rId10"/>
    <sheet name="INDICADORES" sheetId="15" r:id="rId11"/>
    <sheet name="OCT 13" sheetId="18" r:id="rId12"/>
    <sheet name="NOV 13" sheetId="17" r:id="rId13"/>
    <sheet name="DIC 13" sheetId="16" r:id="rId14"/>
  </sheets>
  <calcPr calcId="125725"/>
</workbook>
</file>

<file path=xl/calcChain.xml><?xml version="1.0" encoding="utf-8"?>
<calcChain xmlns="http://schemas.openxmlformats.org/spreadsheetml/2006/main">
  <c r="P24" i="15"/>
  <c r="O24"/>
  <c r="N24"/>
  <c r="L24"/>
  <c r="K24"/>
  <c r="J24"/>
  <c r="I24"/>
  <c r="H24"/>
  <c r="G24"/>
  <c r="F24"/>
  <c r="E24"/>
  <c r="D24"/>
  <c r="P23"/>
  <c r="O23"/>
  <c r="N23"/>
  <c r="L23"/>
  <c r="K23"/>
  <c r="J23"/>
  <c r="I23"/>
  <c r="H23"/>
  <c r="G23"/>
  <c r="F23"/>
  <c r="E23"/>
  <c r="D23"/>
  <c r="M24"/>
  <c r="M23"/>
  <c r="P20"/>
  <c r="O20"/>
  <c r="N20"/>
  <c r="M20"/>
  <c r="L20"/>
  <c r="K20"/>
  <c r="J20"/>
  <c r="I20"/>
  <c r="H20"/>
  <c r="G20"/>
  <c r="F20"/>
  <c r="E20"/>
  <c r="P19"/>
  <c r="O19"/>
  <c r="N19"/>
  <c r="M19"/>
  <c r="L19"/>
  <c r="K19"/>
  <c r="J19"/>
  <c r="I19"/>
  <c r="H19"/>
  <c r="G19"/>
  <c r="F19"/>
  <c r="E19"/>
  <c r="P18"/>
  <c r="O18"/>
  <c r="N18"/>
  <c r="M18"/>
  <c r="L18"/>
  <c r="K18"/>
  <c r="J18"/>
  <c r="I18"/>
  <c r="H18"/>
  <c r="G18"/>
  <c r="F18"/>
  <c r="E18"/>
  <c r="D20"/>
  <c r="D19"/>
  <c r="D18"/>
  <c r="P15"/>
  <c r="O15"/>
  <c r="N15"/>
  <c r="M15"/>
  <c r="L15"/>
  <c r="K15"/>
  <c r="J15"/>
  <c r="I15"/>
  <c r="H15"/>
  <c r="G15"/>
  <c r="F15"/>
  <c r="E15"/>
  <c r="P14"/>
  <c r="O14"/>
  <c r="N14"/>
  <c r="M14"/>
  <c r="L14"/>
  <c r="K14"/>
  <c r="J14"/>
  <c r="I14"/>
  <c r="H14"/>
  <c r="G14"/>
  <c r="F14"/>
  <c r="E14"/>
  <c r="P13"/>
  <c r="O13"/>
  <c r="N13"/>
  <c r="M13"/>
  <c r="L13"/>
  <c r="K13"/>
  <c r="J13"/>
  <c r="I13"/>
  <c r="H13"/>
  <c r="G13"/>
  <c r="F13"/>
  <c r="E13"/>
  <c r="D15"/>
  <c r="D14"/>
  <c r="D13"/>
  <c r="P30"/>
  <c r="O30"/>
  <c r="P28"/>
  <c r="O28"/>
  <c r="P27"/>
  <c r="O27"/>
  <c r="P31"/>
  <c r="O31"/>
  <c r="P10"/>
  <c r="O10"/>
  <c r="P6"/>
  <c r="O6"/>
  <c r="N30"/>
  <c r="M30"/>
  <c r="L30"/>
  <c r="N28"/>
  <c r="M28"/>
  <c r="L28"/>
  <c r="N27"/>
  <c r="M27"/>
  <c r="L27"/>
  <c r="N31"/>
  <c r="M31"/>
  <c r="L31"/>
  <c r="N10"/>
  <c r="M10"/>
  <c r="L10"/>
  <c r="N6"/>
  <c r="M6"/>
  <c r="L6"/>
  <c r="K10"/>
  <c r="J10"/>
  <c r="I10"/>
  <c r="H10"/>
  <c r="G10"/>
  <c r="F10"/>
  <c r="E10"/>
  <c r="D10"/>
  <c r="P1119" i="1"/>
  <c r="O1119"/>
  <c r="N1119"/>
  <c r="M1119"/>
  <c r="L1119"/>
  <c r="K1119"/>
  <c r="J1119"/>
  <c r="I1119"/>
  <c r="H1119"/>
  <c r="G1119"/>
  <c r="F1119"/>
  <c r="E1119"/>
  <c r="D1119"/>
  <c r="P5"/>
  <c r="O5"/>
  <c r="N5"/>
  <c r="M5"/>
  <c r="L5"/>
  <c r="K5"/>
  <c r="J5"/>
  <c r="I5"/>
  <c r="H5"/>
  <c r="G5"/>
  <c r="F5"/>
  <c r="E5"/>
  <c r="D5"/>
  <c r="D1232"/>
  <c r="P92" i="2"/>
  <c r="O92"/>
  <c r="N92"/>
  <c r="M87" i="13"/>
  <c r="L87"/>
  <c r="K87"/>
  <c r="J87"/>
  <c r="P85"/>
  <c r="O85"/>
  <c r="N85"/>
  <c r="M85"/>
  <c r="L85"/>
  <c r="K85"/>
  <c r="J85"/>
  <c r="M83"/>
  <c r="L83"/>
  <c r="K83"/>
  <c r="J83"/>
  <c r="P82"/>
  <c r="O82"/>
  <c r="N82"/>
  <c r="M82"/>
  <c r="L82"/>
  <c r="K82"/>
  <c r="J82"/>
  <c r="P81"/>
  <c r="O81"/>
  <c r="N81"/>
  <c r="M81"/>
  <c r="L81"/>
  <c r="K81"/>
  <c r="J81"/>
  <c r="P80"/>
  <c r="O80"/>
  <c r="N80"/>
  <c r="M80"/>
  <c r="L80"/>
  <c r="K80"/>
  <c r="J80"/>
  <c r="P79"/>
  <c r="O79"/>
  <c r="N79"/>
  <c r="M79"/>
  <c r="L79"/>
  <c r="K79"/>
  <c r="J79"/>
  <c r="P78"/>
  <c r="O78"/>
  <c r="N78"/>
  <c r="M78"/>
  <c r="L78"/>
  <c r="K78"/>
  <c r="J78"/>
  <c r="P77"/>
  <c r="O77"/>
  <c r="N77"/>
  <c r="M77"/>
  <c r="L77"/>
  <c r="K77"/>
  <c r="J77"/>
  <c r="P75"/>
  <c r="O75"/>
  <c r="N75"/>
  <c r="M75"/>
  <c r="L75"/>
  <c r="K75"/>
  <c r="J75"/>
  <c r="P74"/>
  <c r="O74"/>
  <c r="N74"/>
  <c r="M74"/>
  <c r="L74"/>
  <c r="K74"/>
  <c r="J74"/>
  <c r="P73"/>
  <c r="O73"/>
  <c r="N73"/>
  <c r="M73"/>
  <c r="L73"/>
  <c r="K73"/>
  <c r="J73"/>
  <c r="P72"/>
  <c r="O72"/>
  <c r="N72"/>
  <c r="M72"/>
  <c r="L72"/>
  <c r="K72"/>
  <c r="J72"/>
  <c r="P71"/>
  <c r="O71"/>
  <c r="N71"/>
  <c r="M71"/>
  <c r="L71"/>
  <c r="K71"/>
  <c r="J71"/>
  <c r="P70"/>
  <c r="O70"/>
  <c r="N70"/>
  <c r="M70"/>
  <c r="L70"/>
  <c r="K70"/>
  <c r="J70"/>
  <c r="P68"/>
  <c r="O68"/>
  <c r="N68"/>
  <c r="M68"/>
  <c r="L68"/>
  <c r="K68"/>
  <c r="J68"/>
  <c r="P67"/>
  <c r="O67"/>
  <c r="N67"/>
  <c r="M67"/>
  <c r="L67"/>
  <c r="K67"/>
  <c r="J67"/>
  <c r="P66"/>
  <c r="O66"/>
  <c r="N66"/>
  <c r="M66"/>
  <c r="L66"/>
  <c r="K66"/>
  <c r="J66"/>
  <c r="P65"/>
  <c r="O65"/>
  <c r="N65"/>
  <c r="M65"/>
  <c r="L65"/>
  <c r="K65"/>
  <c r="J65"/>
  <c r="P64"/>
  <c r="O64"/>
  <c r="N64"/>
  <c r="M64"/>
  <c r="L64"/>
  <c r="K64"/>
  <c r="J64"/>
  <c r="P63"/>
  <c r="O63"/>
  <c r="N63"/>
  <c r="M63"/>
  <c r="L63"/>
  <c r="K63"/>
  <c r="J63"/>
  <c r="P62"/>
  <c r="O62"/>
  <c r="N62"/>
  <c r="M62"/>
  <c r="L62"/>
  <c r="K62"/>
  <c r="J62"/>
  <c r="P61"/>
  <c r="O61"/>
  <c r="N61"/>
  <c r="M61"/>
  <c r="L61"/>
  <c r="K61"/>
  <c r="J61"/>
  <c r="P60"/>
  <c r="O60"/>
  <c r="N60"/>
  <c r="M60"/>
  <c r="L60"/>
  <c r="K60"/>
  <c r="J60"/>
  <c r="P58"/>
  <c r="O58"/>
  <c r="N58"/>
  <c r="M58"/>
  <c r="L58"/>
  <c r="K58"/>
  <c r="J58"/>
  <c r="P57"/>
  <c r="O57"/>
  <c r="N57"/>
  <c r="M57"/>
  <c r="L57"/>
  <c r="K57"/>
  <c r="J57"/>
  <c r="P56"/>
  <c r="O56"/>
  <c r="N56"/>
  <c r="M56"/>
  <c r="L56"/>
  <c r="K56"/>
  <c r="J56"/>
  <c r="P55"/>
  <c r="O55"/>
  <c r="N55"/>
  <c r="M55"/>
  <c r="L55"/>
  <c r="K55"/>
  <c r="J55"/>
  <c r="P54"/>
  <c r="O54"/>
  <c r="N54"/>
  <c r="M54"/>
  <c r="L54"/>
  <c r="K54"/>
  <c r="J54"/>
  <c r="P53"/>
  <c r="O53"/>
  <c r="N53"/>
  <c r="M53"/>
  <c r="L53"/>
  <c r="K53"/>
  <c r="J53"/>
  <c r="P52"/>
  <c r="O52"/>
  <c r="N52"/>
  <c r="M52"/>
  <c r="L52"/>
  <c r="K52"/>
  <c r="J52"/>
  <c r="P51"/>
  <c r="O51"/>
  <c r="N51"/>
  <c r="M51"/>
  <c r="L51"/>
  <c r="K51"/>
  <c r="J51"/>
  <c r="P49"/>
  <c r="O49"/>
  <c r="N49"/>
  <c r="M49"/>
  <c r="L49"/>
  <c r="K49"/>
  <c r="J49"/>
  <c r="P48"/>
  <c r="O48"/>
  <c r="N48"/>
  <c r="M48"/>
  <c r="L48"/>
  <c r="K48"/>
  <c r="J48"/>
  <c r="P47"/>
  <c r="O47"/>
  <c r="N47"/>
  <c r="M47"/>
  <c r="L47"/>
  <c r="K47"/>
  <c r="J47"/>
  <c r="P46"/>
  <c r="O46"/>
  <c r="N46"/>
  <c r="M46"/>
  <c r="L46"/>
  <c r="K46"/>
  <c r="J46"/>
  <c r="P45"/>
  <c r="O45"/>
  <c r="N45"/>
  <c r="M45"/>
  <c r="L45"/>
  <c r="K45"/>
  <c r="J45"/>
  <c r="P44"/>
  <c r="O44"/>
  <c r="N44"/>
  <c r="M44"/>
  <c r="L44"/>
  <c r="K44"/>
  <c r="J44"/>
  <c r="P43"/>
  <c r="O43"/>
  <c r="N43"/>
  <c r="M43"/>
  <c r="L43"/>
  <c r="K43"/>
  <c r="J43"/>
  <c r="P42"/>
  <c r="O42"/>
  <c r="N42"/>
  <c r="M42"/>
  <c r="L42"/>
  <c r="K42"/>
  <c r="J42"/>
  <c r="P41"/>
  <c r="O41"/>
  <c r="N41"/>
  <c r="M41"/>
  <c r="L41"/>
  <c r="K41"/>
  <c r="J41"/>
  <c r="P40"/>
  <c r="O40"/>
  <c r="N40"/>
  <c r="M40"/>
  <c r="L40"/>
  <c r="K40"/>
  <c r="J40"/>
  <c r="P39"/>
  <c r="O39"/>
  <c r="N39"/>
  <c r="M39"/>
  <c r="L39"/>
  <c r="K39"/>
  <c r="J39"/>
  <c r="P38"/>
  <c r="O38"/>
  <c r="N38"/>
  <c r="M38"/>
  <c r="L38"/>
  <c r="K38"/>
  <c r="J38"/>
  <c r="P37"/>
  <c r="O37"/>
  <c r="N37"/>
  <c r="M37"/>
  <c r="L37"/>
  <c r="K37"/>
  <c r="J37"/>
  <c r="P36"/>
  <c r="O36"/>
  <c r="N36"/>
  <c r="M36"/>
  <c r="L36"/>
  <c r="K36"/>
  <c r="J36"/>
  <c r="P35"/>
  <c r="O35"/>
  <c r="N35"/>
  <c r="M35"/>
  <c r="L35"/>
  <c r="K35"/>
  <c r="J35"/>
  <c r="P34"/>
  <c r="O34"/>
  <c r="N34"/>
  <c r="M34"/>
  <c r="L34"/>
  <c r="K34"/>
  <c r="J34"/>
  <c r="P33"/>
  <c r="O33"/>
  <c r="N33"/>
  <c r="M33"/>
  <c r="L33"/>
  <c r="K33"/>
  <c r="J33"/>
  <c r="P32"/>
  <c r="O32"/>
  <c r="N32"/>
  <c r="M32"/>
  <c r="L32"/>
  <c r="K32"/>
  <c r="J32"/>
  <c r="P31"/>
  <c r="O31"/>
  <c r="N31"/>
  <c r="M31"/>
  <c r="L31"/>
  <c r="K31"/>
  <c r="J31"/>
  <c r="P30"/>
  <c r="O30"/>
  <c r="N30"/>
  <c r="M30"/>
  <c r="L30"/>
  <c r="K30"/>
  <c r="J30"/>
  <c r="P29"/>
  <c r="O29"/>
  <c r="N29"/>
  <c r="M29"/>
  <c r="L29"/>
  <c r="K29"/>
  <c r="J29"/>
  <c r="P28"/>
  <c r="O28"/>
  <c r="N28"/>
  <c r="M28"/>
  <c r="L28"/>
  <c r="K28"/>
  <c r="J28"/>
  <c r="P27"/>
  <c r="O27"/>
  <c r="N27"/>
  <c r="M27"/>
  <c r="L27"/>
  <c r="K27"/>
  <c r="J27"/>
  <c r="P26"/>
  <c r="O26"/>
  <c r="N26"/>
  <c r="M26"/>
  <c r="L26"/>
  <c r="K26"/>
  <c r="J26"/>
  <c r="P25"/>
  <c r="O25"/>
  <c r="N25"/>
  <c r="M25"/>
  <c r="L25"/>
  <c r="K25"/>
  <c r="J25"/>
  <c r="P23"/>
  <c r="O23"/>
  <c r="N23"/>
  <c r="M23"/>
  <c r="L23"/>
  <c r="K23"/>
  <c r="J23"/>
  <c r="P22"/>
  <c r="O22"/>
  <c r="N22"/>
  <c r="M22"/>
  <c r="L22"/>
  <c r="K22"/>
  <c r="J22"/>
  <c r="P21"/>
  <c r="O21"/>
  <c r="N21"/>
  <c r="M21"/>
  <c r="L21"/>
  <c r="K21"/>
  <c r="J21"/>
  <c r="P20"/>
  <c r="O20"/>
  <c r="N20"/>
  <c r="M20"/>
  <c r="L20"/>
  <c r="K20"/>
  <c r="J20"/>
  <c r="P19"/>
  <c r="O19"/>
  <c r="N19"/>
  <c r="M19"/>
  <c r="L19"/>
  <c r="K19"/>
  <c r="J19"/>
  <c r="P18"/>
  <c r="O18"/>
  <c r="N18"/>
  <c r="M18"/>
  <c r="L18"/>
  <c r="K18"/>
  <c r="J18"/>
  <c r="P17"/>
  <c r="O17"/>
  <c r="N17"/>
  <c r="M17"/>
  <c r="L17"/>
  <c r="K17"/>
  <c r="J17"/>
  <c r="P16"/>
  <c r="O16"/>
  <c r="N16"/>
  <c r="M16"/>
  <c r="L16"/>
  <c r="K16"/>
  <c r="J16"/>
  <c r="P15"/>
  <c r="O15"/>
  <c r="N15"/>
  <c r="M15"/>
  <c r="L15"/>
  <c r="K15"/>
  <c r="J15"/>
  <c r="P14"/>
  <c r="O14"/>
  <c r="N14"/>
  <c r="M14"/>
  <c r="L14"/>
  <c r="K14"/>
  <c r="J14"/>
  <c r="P13"/>
  <c r="O13"/>
  <c r="N13"/>
  <c r="M13"/>
  <c r="L13"/>
  <c r="K13"/>
  <c r="J13"/>
  <c r="P12"/>
  <c r="O12"/>
  <c r="N12"/>
  <c r="M12"/>
  <c r="L12"/>
  <c r="K12"/>
  <c r="J12"/>
  <c r="P11"/>
  <c r="O11"/>
  <c r="N11"/>
  <c r="M11"/>
  <c r="L11"/>
  <c r="K11"/>
  <c r="J11"/>
  <c r="P9"/>
  <c r="O9"/>
  <c r="N9"/>
  <c r="M9"/>
  <c r="L9"/>
  <c r="K9"/>
  <c r="J9"/>
  <c r="P6"/>
  <c r="O6"/>
  <c r="N6"/>
  <c r="M6"/>
  <c r="L6"/>
  <c r="K6"/>
  <c r="J6"/>
  <c r="P212" i="5"/>
  <c r="P211"/>
  <c r="P210"/>
  <c r="P209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6"/>
  <c r="O212"/>
  <c r="N212"/>
  <c r="M212"/>
  <c r="L212"/>
  <c r="K212"/>
  <c r="J212"/>
  <c r="I212"/>
  <c r="H212"/>
  <c r="G212"/>
  <c r="F212"/>
  <c r="E212"/>
  <c r="O211"/>
  <c r="N211"/>
  <c r="M211"/>
  <c r="L211"/>
  <c r="K211"/>
  <c r="J211"/>
  <c r="I211"/>
  <c r="H211"/>
  <c r="G211"/>
  <c r="F211"/>
  <c r="E211"/>
  <c r="O210"/>
  <c r="N210"/>
  <c r="M210"/>
  <c r="L210"/>
  <c r="K210"/>
  <c r="J210"/>
  <c r="I210"/>
  <c r="H210"/>
  <c r="G210"/>
  <c r="F210"/>
  <c r="E210"/>
  <c r="O209"/>
  <c r="N209"/>
  <c r="M209"/>
  <c r="L209"/>
  <c r="K209"/>
  <c r="J209"/>
  <c r="I209"/>
  <c r="H209"/>
  <c r="G209"/>
  <c r="F209"/>
  <c r="E209"/>
  <c r="O208"/>
  <c r="N208"/>
  <c r="M208"/>
  <c r="L208"/>
  <c r="K208"/>
  <c r="J208"/>
  <c r="I208"/>
  <c r="H208"/>
  <c r="G208"/>
  <c r="F208"/>
  <c r="E208"/>
  <c r="O207"/>
  <c r="N207"/>
  <c r="M207"/>
  <c r="L207"/>
  <c r="K207"/>
  <c r="J207"/>
  <c r="I207"/>
  <c r="H207"/>
  <c r="G207"/>
  <c r="F207"/>
  <c r="E207"/>
  <c r="O206"/>
  <c r="N206"/>
  <c r="M206"/>
  <c r="L206"/>
  <c r="K206"/>
  <c r="J206"/>
  <c r="I206"/>
  <c r="H206"/>
  <c r="G206"/>
  <c r="F206"/>
  <c r="E206"/>
  <c r="O205"/>
  <c r="N205"/>
  <c r="M205"/>
  <c r="L205"/>
  <c r="K205"/>
  <c r="J205"/>
  <c r="I205"/>
  <c r="H205"/>
  <c r="G205"/>
  <c r="F205"/>
  <c r="E205"/>
  <c r="O204"/>
  <c r="N204"/>
  <c r="M204"/>
  <c r="L204"/>
  <c r="K204"/>
  <c r="J204"/>
  <c r="I204"/>
  <c r="H204"/>
  <c r="G204"/>
  <c r="F204"/>
  <c r="E204"/>
  <c r="O203"/>
  <c r="N203"/>
  <c r="M203"/>
  <c r="L203"/>
  <c r="K203"/>
  <c r="J203"/>
  <c r="I203"/>
  <c r="H203"/>
  <c r="G203"/>
  <c r="F203"/>
  <c r="E203"/>
  <c r="O202"/>
  <c r="N202"/>
  <c r="M202"/>
  <c r="L202"/>
  <c r="K202"/>
  <c r="J202"/>
  <c r="I202"/>
  <c r="H202"/>
  <c r="G202"/>
  <c r="F202"/>
  <c r="E202"/>
  <c r="O201"/>
  <c r="N201"/>
  <c r="M201"/>
  <c r="L201"/>
  <c r="K201"/>
  <c r="J201"/>
  <c r="I201"/>
  <c r="H201"/>
  <c r="G201"/>
  <c r="F201"/>
  <c r="E201"/>
  <c r="O200"/>
  <c r="N200"/>
  <c r="M200"/>
  <c r="L200"/>
  <c r="K200"/>
  <c r="J200"/>
  <c r="I200"/>
  <c r="H200"/>
  <c r="G200"/>
  <c r="F200"/>
  <c r="E200"/>
  <c r="O199"/>
  <c r="N199"/>
  <c r="M199"/>
  <c r="L199"/>
  <c r="K199"/>
  <c r="J199"/>
  <c r="I199"/>
  <c r="H199"/>
  <c r="G199"/>
  <c r="F199"/>
  <c r="E199"/>
  <c r="O198"/>
  <c r="N198"/>
  <c r="M198"/>
  <c r="L198"/>
  <c r="K198"/>
  <c r="J198"/>
  <c r="I198"/>
  <c r="H198"/>
  <c r="G198"/>
  <c r="F198"/>
  <c r="E198"/>
  <c r="O197"/>
  <c r="N197"/>
  <c r="M197"/>
  <c r="L197"/>
  <c r="K197"/>
  <c r="J197"/>
  <c r="I197"/>
  <c r="H197"/>
  <c r="G197"/>
  <c r="F197"/>
  <c r="E197"/>
  <c r="O196"/>
  <c r="N196"/>
  <c r="M196"/>
  <c r="L196"/>
  <c r="K196"/>
  <c r="J196"/>
  <c r="I196"/>
  <c r="H196"/>
  <c r="G196"/>
  <c r="F196"/>
  <c r="E196"/>
  <c r="O195"/>
  <c r="N195"/>
  <c r="M195"/>
  <c r="L195"/>
  <c r="K195"/>
  <c r="J195"/>
  <c r="I195"/>
  <c r="H195"/>
  <c r="G195"/>
  <c r="F195"/>
  <c r="E195"/>
  <c r="O194"/>
  <c r="N194"/>
  <c r="M194"/>
  <c r="L194"/>
  <c r="K194"/>
  <c r="J194"/>
  <c r="I194"/>
  <c r="H194"/>
  <c r="G194"/>
  <c r="F194"/>
  <c r="E194"/>
  <c r="O193"/>
  <c r="N193"/>
  <c r="M193"/>
  <c r="L193"/>
  <c r="K193"/>
  <c r="J193"/>
  <c r="I193"/>
  <c r="H193"/>
  <c r="G193"/>
  <c r="F193"/>
  <c r="E193"/>
  <c r="O192"/>
  <c r="N192"/>
  <c r="M192"/>
  <c r="L192"/>
  <c r="K192"/>
  <c r="J192"/>
  <c r="I192"/>
  <c r="H192"/>
  <c r="G192"/>
  <c r="F192"/>
  <c r="E192"/>
  <c r="O191"/>
  <c r="N191"/>
  <c r="M191"/>
  <c r="L191"/>
  <c r="K191"/>
  <c r="J191"/>
  <c r="I191"/>
  <c r="H191"/>
  <c r="G191"/>
  <c r="F191"/>
  <c r="E191"/>
  <c r="O190"/>
  <c r="N190"/>
  <c r="M190"/>
  <c r="L190"/>
  <c r="K190"/>
  <c r="J190"/>
  <c r="I190"/>
  <c r="H190"/>
  <c r="G190"/>
  <c r="F190"/>
  <c r="E190"/>
  <c r="O189"/>
  <c r="N189"/>
  <c r="M189"/>
  <c r="L189"/>
  <c r="K189"/>
  <c r="J189"/>
  <c r="I189"/>
  <c r="H189"/>
  <c r="G189"/>
  <c r="F189"/>
  <c r="E189"/>
  <c r="O188"/>
  <c r="N188"/>
  <c r="M188"/>
  <c r="L188"/>
  <c r="K188"/>
  <c r="J188"/>
  <c r="I188"/>
  <c r="H188"/>
  <c r="G188"/>
  <c r="F188"/>
  <c r="E188"/>
  <c r="O187"/>
  <c r="N187"/>
  <c r="M187"/>
  <c r="L187"/>
  <c r="K187"/>
  <c r="J187"/>
  <c r="I187"/>
  <c r="H187"/>
  <c r="G187"/>
  <c r="F187"/>
  <c r="E187"/>
  <c r="O186"/>
  <c r="N186"/>
  <c r="M186"/>
  <c r="L186"/>
  <c r="K186"/>
  <c r="J186"/>
  <c r="I186"/>
  <c r="H186"/>
  <c r="G186"/>
  <c r="F186"/>
  <c r="E186"/>
  <c r="O185"/>
  <c r="N185"/>
  <c r="M185"/>
  <c r="L185"/>
  <c r="K185"/>
  <c r="J185"/>
  <c r="I185"/>
  <c r="H185"/>
  <c r="G185"/>
  <c r="F185"/>
  <c r="E185"/>
  <c r="O184"/>
  <c r="N184"/>
  <c r="M184"/>
  <c r="L184"/>
  <c r="K184"/>
  <c r="J184"/>
  <c r="I184"/>
  <c r="H184"/>
  <c r="G184"/>
  <c r="F184"/>
  <c r="E184"/>
  <c r="O183"/>
  <c r="N183"/>
  <c r="M183"/>
  <c r="L183"/>
  <c r="K183"/>
  <c r="J183"/>
  <c r="I183"/>
  <c r="H183"/>
  <c r="G183"/>
  <c r="F183"/>
  <c r="E183"/>
  <c r="O182"/>
  <c r="N182"/>
  <c r="M182"/>
  <c r="L182"/>
  <c r="K182"/>
  <c r="J182"/>
  <c r="I182"/>
  <c r="H182"/>
  <c r="G182"/>
  <c r="F182"/>
  <c r="E182"/>
  <c r="O181"/>
  <c r="N181"/>
  <c r="M181"/>
  <c r="L181"/>
  <c r="K181"/>
  <c r="J181"/>
  <c r="I181"/>
  <c r="H181"/>
  <c r="G181"/>
  <c r="F181"/>
  <c r="E181"/>
  <c r="O180"/>
  <c r="N180"/>
  <c r="M180"/>
  <c r="L180"/>
  <c r="K180"/>
  <c r="J180"/>
  <c r="I180"/>
  <c r="H180"/>
  <c r="G180"/>
  <c r="F180"/>
  <c r="E180"/>
  <c r="O179"/>
  <c r="N179"/>
  <c r="M179"/>
  <c r="L179"/>
  <c r="K179"/>
  <c r="J179"/>
  <c r="I179"/>
  <c r="H179"/>
  <c r="G179"/>
  <c r="F179"/>
  <c r="E179"/>
  <c r="O178"/>
  <c r="N178"/>
  <c r="M178"/>
  <c r="L178"/>
  <c r="K178"/>
  <c r="J178"/>
  <c r="I178"/>
  <c r="H178"/>
  <c r="G178"/>
  <c r="F178"/>
  <c r="E178"/>
  <c r="O177"/>
  <c r="N177"/>
  <c r="M177"/>
  <c r="L177"/>
  <c r="K177"/>
  <c r="J177"/>
  <c r="I177"/>
  <c r="H177"/>
  <c r="G177"/>
  <c r="F177"/>
  <c r="E177"/>
  <c r="O176"/>
  <c r="N176"/>
  <c r="M176"/>
  <c r="L176"/>
  <c r="K176"/>
  <c r="J176"/>
  <c r="I176"/>
  <c r="H176"/>
  <c r="G176"/>
  <c r="F176"/>
  <c r="E176"/>
  <c r="O175"/>
  <c r="N175"/>
  <c r="M175"/>
  <c r="L175"/>
  <c r="K175"/>
  <c r="J175"/>
  <c r="I175"/>
  <c r="H175"/>
  <c r="G175"/>
  <c r="F175"/>
  <c r="E175"/>
  <c r="O174"/>
  <c r="N174"/>
  <c r="M174"/>
  <c r="L174"/>
  <c r="K174"/>
  <c r="J174"/>
  <c r="I174"/>
  <c r="H174"/>
  <c r="G174"/>
  <c r="F174"/>
  <c r="E174"/>
  <c r="O173"/>
  <c r="N173"/>
  <c r="M173"/>
  <c r="L173"/>
  <c r="K173"/>
  <c r="J173"/>
  <c r="I173"/>
  <c r="H173"/>
  <c r="G173"/>
  <c r="F173"/>
  <c r="E173"/>
  <c r="O172"/>
  <c r="N172"/>
  <c r="M172"/>
  <c r="L172"/>
  <c r="K172"/>
  <c r="J172"/>
  <c r="I172"/>
  <c r="H172"/>
  <c r="G172"/>
  <c r="F172"/>
  <c r="E172"/>
  <c r="O171"/>
  <c r="N171"/>
  <c r="M171"/>
  <c r="L171"/>
  <c r="K171"/>
  <c r="J171"/>
  <c r="I171"/>
  <c r="H171"/>
  <c r="G171"/>
  <c r="F171"/>
  <c r="E171"/>
  <c r="O170"/>
  <c r="N170"/>
  <c r="M170"/>
  <c r="L170"/>
  <c r="K170"/>
  <c r="J170"/>
  <c r="I170"/>
  <c r="H170"/>
  <c r="G170"/>
  <c r="F170"/>
  <c r="E170"/>
  <c r="O169"/>
  <c r="N169"/>
  <c r="M169"/>
  <c r="L169"/>
  <c r="K169"/>
  <c r="J169"/>
  <c r="I169"/>
  <c r="H169"/>
  <c r="G169"/>
  <c r="F169"/>
  <c r="E169"/>
  <c r="O168"/>
  <c r="N168"/>
  <c r="M168"/>
  <c r="L168"/>
  <c r="K168"/>
  <c r="J168"/>
  <c r="I168"/>
  <c r="H168"/>
  <c r="G168"/>
  <c r="F168"/>
  <c r="E168"/>
  <c r="O167"/>
  <c r="N167"/>
  <c r="M167"/>
  <c r="L167"/>
  <c r="K167"/>
  <c r="J167"/>
  <c r="I167"/>
  <c r="H167"/>
  <c r="G167"/>
  <c r="F167"/>
  <c r="E167"/>
  <c r="O166"/>
  <c r="N166"/>
  <c r="M166"/>
  <c r="L166"/>
  <c r="K166"/>
  <c r="J166"/>
  <c r="I166"/>
  <c r="H166"/>
  <c r="G166"/>
  <c r="F166"/>
  <c r="E166"/>
  <c r="O165"/>
  <c r="N165"/>
  <c r="M165"/>
  <c r="L165"/>
  <c r="K165"/>
  <c r="J165"/>
  <c r="I165"/>
  <c r="H165"/>
  <c r="G165"/>
  <c r="F165"/>
  <c r="E165"/>
  <c r="O164"/>
  <c r="N164"/>
  <c r="M164"/>
  <c r="L164"/>
  <c r="K164"/>
  <c r="J164"/>
  <c r="I164"/>
  <c r="H164"/>
  <c r="G164"/>
  <c r="F164"/>
  <c r="E164"/>
  <c r="O163"/>
  <c r="N163"/>
  <c r="M163"/>
  <c r="L163"/>
  <c r="K163"/>
  <c r="J163"/>
  <c r="I163"/>
  <c r="H163"/>
  <c r="G163"/>
  <c r="F163"/>
  <c r="E163"/>
  <c r="O162"/>
  <c r="N162"/>
  <c r="M162"/>
  <c r="L162"/>
  <c r="K162"/>
  <c r="J162"/>
  <c r="I162"/>
  <c r="H162"/>
  <c r="G162"/>
  <c r="F162"/>
  <c r="E162"/>
  <c r="O161"/>
  <c r="N161"/>
  <c r="M161"/>
  <c r="L161"/>
  <c r="K161"/>
  <c r="J161"/>
  <c r="I161"/>
  <c r="H161"/>
  <c r="G161"/>
  <c r="F161"/>
  <c r="E161"/>
  <c r="O160"/>
  <c r="N160"/>
  <c r="M160"/>
  <c r="L160"/>
  <c r="K160"/>
  <c r="J160"/>
  <c r="I160"/>
  <c r="H160"/>
  <c r="G160"/>
  <c r="F160"/>
  <c r="E160"/>
  <c r="O159"/>
  <c r="N159"/>
  <c r="M159"/>
  <c r="L159"/>
  <c r="K159"/>
  <c r="J159"/>
  <c r="I159"/>
  <c r="H159"/>
  <c r="G159"/>
  <c r="F159"/>
  <c r="E159"/>
  <c r="O158"/>
  <c r="N158"/>
  <c r="M158"/>
  <c r="L158"/>
  <c r="K158"/>
  <c r="J158"/>
  <c r="I158"/>
  <c r="H158"/>
  <c r="G158"/>
  <c r="F158"/>
  <c r="E158"/>
  <c r="O157"/>
  <c r="N157"/>
  <c r="M157"/>
  <c r="L157"/>
  <c r="K157"/>
  <c r="J157"/>
  <c r="I157"/>
  <c r="H157"/>
  <c r="G157"/>
  <c r="F157"/>
  <c r="E157"/>
  <c r="O156"/>
  <c r="N156"/>
  <c r="M156"/>
  <c r="L156"/>
  <c r="K156"/>
  <c r="J156"/>
  <c r="I156"/>
  <c r="H156"/>
  <c r="G156"/>
  <c r="F156"/>
  <c r="E156"/>
  <c r="O155"/>
  <c r="N155"/>
  <c r="M155"/>
  <c r="L155"/>
  <c r="K155"/>
  <c r="J155"/>
  <c r="I155"/>
  <c r="H155"/>
  <c r="G155"/>
  <c r="F155"/>
  <c r="E155"/>
  <c r="O154"/>
  <c r="N154"/>
  <c r="M154"/>
  <c r="L154"/>
  <c r="K154"/>
  <c r="J154"/>
  <c r="I154"/>
  <c r="H154"/>
  <c r="G154"/>
  <c r="F154"/>
  <c r="E154"/>
  <c r="O153"/>
  <c r="N153"/>
  <c r="M153"/>
  <c r="L153"/>
  <c r="K153"/>
  <c r="J153"/>
  <c r="I153"/>
  <c r="H153"/>
  <c r="G153"/>
  <c r="F153"/>
  <c r="E153"/>
  <c r="O152"/>
  <c r="N152"/>
  <c r="M152"/>
  <c r="L152"/>
  <c r="K152"/>
  <c r="J152"/>
  <c r="I152"/>
  <c r="H152"/>
  <c r="G152"/>
  <c r="F152"/>
  <c r="E152"/>
  <c r="O151"/>
  <c r="N151"/>
  <c r="M151"/>
  <c r="L151"/>
  <c r="K151"/>
  <c r="J151"/>
  <c r="I151"/>
  <c r="H151"/>
  <c r="G151"/>
  <c r="F151"/>
  <c r="E151"/>
  <c r="O150"/>
  <c r="N150"/>
  <c r="M150"/>
  <c r="L150"/>
  <c r="K150"/>
  <c r="J150"/>
  <c r="I150"/>
  <c r="H150"/>
  <c r="G150"/>
  <c r="F150"/>
  <c r="E150"/>
  <c r="O149"/>
  <c r="N149"/>
  <c r="M149"/>
  <c r="L149"/>
  <c r="K149"/>
  <c r="J149"/>
  <c r="I149"/>
  <c r="H149"/>
  <c r="G149"/>
  <c r="F149"/>
  <c r="E149"/>
  <c r="O148"/>
  <c r="N148"/>
  <c r="M148"/>
  <c r="L148"/>
  <c r="K148"/>
  <c r="J148"/>
  <c r="I148"/>
  <c r="H148"/>
  <c r="G148"/>
  <c r="F148"/>
  <c r="E148"/>
  <c r="O147"/>
  <c r="N147"/>
  <c r="M147"/>
  <c r="L147"/>
  <c r="K147"/>
  <c r="J147"/>
  <c r="I147"/>
  <c r="H147"/>
  <c r="G147"/>
  <c r="F147"/>
  <c r="E147"/>
  <c r="O146"/>
  <c r="N146"/>
  <c r="M146"/>
  <c r="L146"/>
  <c r="K146"/>
  <c r="J146"/>
  <c r="I146"/>
  <c r="H146"/>
  <c r="G146"/>
  <c r="F146"/>
  <c r="E146"/>
  <c r="O145"/>
  <c r="N145"/>
  <c r="M145"/>
  <c r="L145"/>
  <c r="K145"/>
  <c r="J145"/>
  <c r="I145"/>
  <c r="H145"/>
  <c r="G145"/>
  <c r="F145"/>
  <c r="E145"/>
  <c r="O144"/>
  <c r="N144"/>
  <c r="M144"/>
  <c r="L144"/>
  <c r="K144"/>
  <c r="J144"/>
  <c r="I144"/>
  <c r="H144"/>
  <c r="G144"/>
  <c r="F144"/>
  <c r="E144"/>
  <c r="O143"/>
  <c r="N143"/>
  <c r="M143"/>
  <c r="L143"/>
  <c r="K143"/>
  <c r="J143"/>
  <c r="I143"/>
  <c r="H143"/>
  <c r="G143"/>
  <c r="F143"/>
  <c r="E143"/>
  <c r="O142"/>
  <c r="N142"/>
  <c r="M142"/>
  <c r="L142"/>
  <c r="K142"/>
  <c r="J142"/>
  <c r="I142"/>
  <c r="H142"/>
  <c r="G142"/>
  <c r="F142"/>
  <c r="E142"/>
  <c r="O141"/>
  <c r="N141"/>
  <c r="M141"/>
  <c r="L141"/>
  <c r="K141"/>
  <c r="J141"/>
  <c r="I141"/>
  <c r="H141"/>
  <c r="G141"/>
  <c r="F141"/>
  <c r="E141"/>
  <c r="O140"/>
  <c r="N140"/>
  <c r="M140"/>
  <c r="L140"/>
  <c r="K140"/>
  <c r="J140"/>
  <c r="I140"/>
  <c r="H140"/>
  <c r="G140"/>
  <c r="F140"/>
  <c r="E140"/>
  <c r="O139"/>
  <c r="N139"/>
  <c r="M139"/>
  <c r="L139"/>
  <c r="K139"/>
  <c r="J139"/>
  <c r="I139"/>
  <c r="H139"/>
  <c r="G139"/>
  <c r="F139"/>
  <c r="E139"/>
  <c r="O138"/>
  <c r="N138"/>
  <c r="M138"/>
  <c r="L138"/>
  <c r="K138"/>
  <c r="J138"/>
  <c r="I138"/>
  <c r="H138"/>
  <c r="G138"/>
  <c r="F138"/>
  <c r="E138"/>
  <c r="O137"/>
  <c r="N137"/>
  <c r="M137"/>
  <c r="L137"/>
  <c r="K137"/>
  <c r="J137"/>
  <c r="I137"/>
  <c r="H137"/>
  <c r="G137"/>
  <c r="F137"/>
  <c r="E137"/>
  <c r="O136"/>
  <c r="N136"/>
  <c r="M136"/>
  <c r="L136"/>
  <c r="K136"/>
  <c r="J136"/>
  <c r="I136"/>
  <c r="H136"/>
  <c r="G136"/>
  <c r="F136"/>
  <c r="E136"/>
  <c r="O135"/>
  <c r="N135"/>
  <c r="M135"/>
  <c r="L135"/>
  <c r="K135"/>
  <c r="J135"/>
  <c r="I135"/>
  <c r="H135"/>
  <c r="G135"/>
  <c r="F135"/>
  <c r="E135"/>
  <c r="O134"/>
  <c r="N134"/>
  <c r="M134"/>
  <c r="L134"/>
  <c r="K134"/>
  <c r="J134"/>
  <c r="I134"/>
  <c r="H134"/>
  <c r="G134"/>
  <c r="F134"/>
  <c r="E134"/>
  <c r="O133"/>
  <c r="N133"/>
  <c r="M133"/>
  <c r="L133"/>
  <c r="K133"/>
  <c r="J133"/>
  <c r="I133"/>
  <c r="H133"/>
  <c r="G133"/>
  <c r="F133"/>
  <c r="E133"/>
  <c r="O132"/>
  <c r="N132"/>
  <c r="M132"/>
  <c r="L132"/>
  <c r="K132"/>
  <c r="J132"/>
  <c r="I132"/>
  <c r="H132"/>
  <c r="G132"/>
  <c r="F132"/>
  <c r="E132"/>
  <c r="O131"/>
  <c r="N131"/>
  <c r="M131"/>
  <c r="L131"/>
  <c r="K131"/>
  <c r="J131"/>
  <c r="I131"/>
  <c r="H131"/>
  <c r="G131"/>
  <c r="F131"/>
  <c r="E131"/>
  <c r="O130"/>
  <c r="N130"/>
  <c r="M130"/>
  <c r="L130"/>
  <c r="K130"/>
  <c r="J130"/>
  <c r="I130"/>
  <c r="H130"/>
  <c r="G130"/>
  <c r="F130"/>
  <c r="E130"/>
  <c r="O129"/>
  <c r="N129"/>
  <c r="M129"/>
  <c r="L129"/>
  <c r="K129"/>
  <c r="J129"/>
  <c r="I129"/>
  <c r="H129"/>
  <c r="G129"/>
  <c r="F129"/>
  <c r="E129"/>
  <c r="O128"/>
  <c r="N128"/>
  <c r="M128"/>
  <c r="L128"/>
  <c r="K128"/>
  <c r="J128"/>
  <c r="I128"/>
  <c r="H128"/>
  <c r="G128"/>
  <c r="F128"/>
  <c r="E128"/>
  <c r="O127"/>
  <c r="N127"/>
  <c r="M127"/>
  <c r="L127"/>
  <c r="K127"/>
  <c r="J127"/>
  <c r="I127"/>
  <c r="H127"/>
  <c r="G127"/>
  <c r="F127"/>
  <c r="E127"/>
  <c r="O126"/>
  <c r="N126"/>
  <c r="M126"/>
  <c r="L126"/>
  <c r="K126"/>
  <c r="J126"/>
  <c r="I126"/>
  <c r="H126"/>
  <c r="G126"/>
  <c r="F126"/>
  <c r="E126"/>
  <c r="O125"/>
  <c r="N125"/>
  <c r="M125"/>
  <c r="L125"/>
  <c r="K125"/>
  <c r="J125"/>
  <c r="I125"/>
  <c r="H125"/>
  <c r="G125"/>
  <c r="F125"/>
  <c r="E125"/>
  <c r="O124"/>
  <c r="N124"/>
  <c r="M124"/>
  <c r="L124"/>
  <c r="K124"/>
  <c r="J124"/>
  <c r="I124"/>
  <c r="H124"/>
  <c r="G124"/>
  <c r="F124"/>
  <c r="E124"/>
  <c r="O123"/>
  <c r="N123"/>
  <c r="M123"/>
  <c r="L123"/>
  <c r="K123"/>
  <c r="J123"/>
  <c r="I123"/>
  <c r="H123"/>
  <c r="G123"/>
  <c r="F123"/>
  <c r="E123"/>
  <c r="O122"/>
  <c r="N122"/>
  <c r="M122"/>
  <c r="L122"/>
  <c r="K122"/>
  <c r="J122"/>
  <c r="I122"/>
  <c r="H122"/>
  <c r="G122"/>
  <c r="F122"/>
  <c r="E122"/>
  <c r="O121"/>
  <c r="N121"/>
  <c r="M121"/>
  <c r="L121"/>
  <c r="K121"/>
  <c r="J121"/>
  <c r="I121"/>
  <c r="H121"/>
  <c r="G121"/>
  <c r="F121"/>
  <c r="E121"/>
  <c r="O120"/>
  <c r="N120"/>
  <c r="M120"/>
  <c r="L120"/>
  <c r="K120"/>
  <c r="J120"/>
  <c r="I120"/>
  <c r="H120"/>
  <c r="G120"/>
  <c r="F120"/>
  <c r="E120"/>
  <c r="O119"/>
  <c r="N119"/>
  <c r="M119"/>
  <c r="L119"/>
  <c r="K119"/>
  <c r="J119"/>
  <c r="I119"/>
  <c r="H119"/>
  <c r="G119"/>
  <c r="F119"/>
  <c r="E119"/>
  <c r="O118"/>
  <c r="N118"/>
  <c r="M118"/>
  <c r="L118"/>
  <c r="K118"/>
  <c r="J118"/>
  <c r="I118"/>
  <c r="H118"/>
  <c r="G118"/>
  <c r="F118"/>
  <c r="E118"/>
  <c r="O117"/>
  <c r="N117"/>
  <c r="M117"/>
  <c r="L117"/>
  <c r="K117"/>
  <c r="J117"/>
  <c r="I117"/>
  <c r="H117"/>
  <c r="G117"/>
  <c r="F117"/>
  <c r="E117"/>
  <c r="O116"/>
  <c r="N116"/>
  <c r="M116"/>
  <c r="L116"/>
  <c r="K116"/>
  <c r="J116"/>
  <c r="I116"/>
  <c r="H116"/>
  <c r="G116"/>
  <c r="F116"/>
  <c r="E116"/>
  <c r="O115"/>
  <c r="N115"/>
  <c r="M115"/>
  <c r="L115"/>
  <c r="K115"/>
  <c r="J115"/>
  <c r="I115"/>
  <c r="H115"/>
  <c r="G115"/>
  <c r="F115"/>
  <c r="E115"/>
  <c r="O114"/>
  <c r="N114"/>
  <c r="M114"/>
  <c r="L114"/>
  <c r="K114"/>
  <c r="J114"/>
  <c r="I114"/>
  <c r="H114"/>
  <c r="G114"/>
  <c r="F114"/>
  <c r="E114"/>
  <c r="O113"/>
  <c r="N113"/>
  <c r="M113"/>
  <c r="L113"/>
  <c r="K113"/>
  <c r="J113"/>
  <c r="I113"/>
  <c r="H113"/>
  <c r="G113"/>
  <c r="F113"/>
  <c r="E113"/>
  <c r="O112"/>
  <c r="N112"/>
  <c r="M112"/>
  <c r="L112"/>
  <c r="K112"/>
  <c r="J112"/>
  <c r="I112"/>
  <c r="H112"/>
  <c r="G112"/>
  <c r="F112"/>
  <c r="E112"/>
  <c r="O111"/>
  <c r="N111"/>
  <c r="M111"/>
  <c r="L111"/>
  <c r="K111"/>
  <c r="J111"/>
  <c r="I111"/>
  <c r="H111"/>
  <c r="G111"/>
  <c r="F111"/>
  <c r="E111"/>
  <c r="O110"/>
  <c r="N110"/>
  <c r="M110"/>
  <c r="L110"/>
  <c r="K110"/>
  <c r="J110"/>
  <c r="I110"/>
  <c r="H110"/>
  <c r="G110"/>
  <c r="F110"/>
  <c r="E110"/>
  <c r="O109"/>
  <c r="N109"/>
  <c r="M109"/>
  <c r="L109"/>
  <c r="K109"/>
  <c r="J109"/>
  <c r="I109"/>
  <c r="H109"/>
  <c r="G109"/>
  <c r="F109"/>
  <c r="E109"/>
  <c r="O108"/>
  <c r="N108"/>
  <c r="M108"/>
  <c r="L108"/>
  <c r="K108"/>
  <c r="J108"/>
  <c r="I108"/>
  <c r="H108"/>
  <c r="G108"/>
  <c r="F108"/>
  <c r="E108"/>
  <c r="O107"/>
  <c r="N107"/>
  <c r="M107"/>
  <c r="L107"/>
  <c r="K107"/>
  <c r="J107"/>
  <c r="I107"/>
  <c r="H107"/>
  <c r="G107"/>
  <c r="F107"/>
  <c r="E107"/>
  <c r="O106"/>
  <c r="N106"/>
  <c r="M106"/>
  <c r="L106"/>
  <c r="K106"/>
  <c r="J106"/>
  <c r="I106"/>
  <c r="H106"/>
  <c r="G106"/>
  <c r="F106"/>
  <c r="E106"/>
  <c r="O105"/>
  <c r="N105"/>
  <c r="M105"/>
  <c r="L105"/>
  <c r="K105"/>
  <c r="J105"/>
  <c r="I105"/>
  <c r="H105"/>
  <c r="G105"/>
  <c r="F105"/>
  <c r="E105"/>
  <c r="O104"/>
  <c r="N104"/>
  <c r="M104"/>
  <c r="L104"/>
  <c r="K104"/>
  <c r="J104"/>
  <c r="I104"/>
  <c r="H104"/>
  <c r="G104"/>
  <c r="F104"/>
  <c r="E104"/>
  <c r="O103"/>
  <c r="N103"/>
  <c r="M103"/>
  <c r="L103"/>
  <c r="K103"/>
  <c r="J103"/>
  <c r="I103"/>
  <c r="H103"/>
  <c r="G103"/>
  <c r="F103"/>
  <c r="E103"/>
  <c r="O102"/>
  <c r="N102"/>
  <c r="M102"/>
  <c r="L102"/>
  <c r="K102"/>
  <c r="J102"/>
  <c r="I102"/>
  <c r="H102"/>
  <c r="G102"/>
  <c r="F102"/>
  <c r="E102"/>
  <c r="O101"/>
  <c r="N101"/>
  <c r="M101"/>
  <c r="L101"/>
  <c r="K101"/>
  <c r="J101"/>
  <c r="I101"/>
  <c r="H101"/>
  <c r="G101"/>
  <c r="F101"/>
  <c r="E101"/>
  <c r="O100"/>
  <c r="N100"/>
  <c r="M100"/>
  <c r="L100"/>
  <c r="K100"/>
  <c r="J100"/>
  <c r="I100"/>
  <c r="H100"/>
  <c r="G100"/>
  <c r="F100"/>
  <c r="E100"/>
  <c r="O99"/>
  <c r="N99"/>
  <c r="M99"/>
  <c r="L99"/>
  <c r="K99"/>
  <c r="J99"/>
  <c r="I99"/>
  <c r="H99"/>
  <c r="G99"/>
  <c r="F99"/>
  <c r="E99"/>
  <c r="O98"/>
  <c r="N98"/>
  <c r="M98"/>
  <c r="L98"/>
  <c r="K98"/>
  <c r="J98"/>
  <c r="I98"/>
  <c r="H98"/>
  <c r="G98"/>
  <c r="F98"/>
  <c r="E98"/>
  <c r="O97"/>
  <c r="N97"/>
  <c r="M97"/>
  <c r="L97"/>
  <c r="K97"/>
  <c r="J97"/>
  <c r="I97"/>
  <c r="H97"/>
  <c r="G97"/>
  <c r="F97"/>
  <c r="E97"/>
  <c r="O96"/>
  <c r="N96"/>
  <c r="M96"/>
  <c r="L96"/>
  <c r="K96"/>
  <c r="J96"/>
  <c r="I96"/>
  <c r="H96"/>
  <c r="G96"/>
  <c r="F96"/>
  <c r="E96"/>
  <c r="O95"/>
  <c r="N95"/>
  <c r="M95"/>
  <c r="L95"/>
  <c r="K95"/>
  <c r="J95"/>
  <c r="I95"/>
  <c r="H95"/>
  <c r="G95"/>
  <c r="F95"/>
  <c r="E95"/>
  <c r="O94"/>
  <c r="N94"/>
  <c r="M94"/>
  <c r="L94"/>
  <c r="K94"/>
  <c r="J94"/>
  <c r="I94"/>
  <c r="H94"/>
  <c r="G94"/>
  <c r="F94"/>
  <c r="E94"/>
  <c r="O93"/>
  <c r="N93"/>
  <c r="M93"/>
  <c r="L93"/>
  <c r="K93"/>
  <c r="J93"/>
  <c r="I93"/>
  <c r="H93"/>
  <c r="G93"/>
  <c r="F93"/>
  <c r="E93"/>
  <c r="O92"/>
  <c r="N92"/>
  <c r="M92"/>
  <c r="L92"/>
  <c r="K92"/>
  <c r="J92"/>
  <c r="I92"/>
  <c r="H92"/>
  <c r="G92"/>
  <c r="F92"/>
  <c r="E92"/>
  <c r="O91"/>
  <c r="N91"/>
  <c r="M91"/>
  <c r="L91"/>
  <c r="K91"/>
  <c r="J91"/>
  <c r="I91"/>
  <c r="H91"/>
  <c r="G91"/>
  <c r="F91"/>
  <c r="E91"/>
  <c r="O90"/>
  <c r="N90"/>
  <c r="M90"/>
  <c r="L90"/>
  <c r="K90"/>
  <c r="J90"/>
  <c r="I90"/>
  <c r="H90"/>
  <c r="G90"/>
  <c r="F90"/>
  <c r="E90"/>
  <c r="O89"/>
  <c r="N89"/>
  <c r="M89"/>
  <c r="L89"/>
  <c r="K89"/>
  <c r="J89"/>
  <c r="I89"/>
  <c r="H89"/>
  <c r="G89"/>
  <c r="F89"/>
  <c r="E89"/>
  <c r="O88"/>
  <c r="N88"/>
  <c r="M88"/>
  <c r="L88"/>
  <c r="K88"/>
  <c r="J88"/>
  <c r="I88"/>
  <c r="H88"/>
  <c r="G88"/>
  <c r="F88"/>
  <c r="E88"/>
  <c r="O87"/>
  <c r="N87"/>
  <c r="M87"/>
  <c r="L87"/>
  <c r="K87"/>
  <c r="J87"/>
  <c r="I87"/>
  <c r="H87"/>
  <c r="G87"/>
  <c r="F87"/>
  <c r="E87"/>
  <c r="O86"/>
  <c r="N86"/>
  <c r="M86"/>
  <c r="L86"/>
  <c r="K86"/>
  <c r="J86"/>
  <c r="I86"/>
  <c r="H86"/>
  <c r="G86"/>
  <c r="F86"/>
  <c r="E86"/>
  <c r="O85"/>
  <c r="N85"/>
  <c r="M85"/>
  <c r="L85"/>
  <c r="K85"/>
  <c r="J85"/>
  <c r="I85"/>
  <c r="H85"/>
  <c r="G85"/>
  <c r="F85"/>
  <c r="E85"/>
  <c r="O84"/>
  <c r="N84"/>
  <c r="M84"/>
  <c r="L84"/>
  <c r="K84"/>
  <c r="J84"/>
  <c r="I84"/>
  <c r="H84"/>
  <c r="G84"/>
  <c r="F84"/>
  <c r="E84"/>
  <c r="O83"/>
  <c r="N83"/>
  <c r="M83"/>
  <c r="L83"/>
  <c r="K83"/>
  <c r="J83"/>
  <c r="I83"/>
  <c r="H83"/>
  <c r="G83"/>
  <c r="F83"/>
  <c r="E83"/>
  <c r="O82"/>
  <c r="N82"/>
  <c r="M82"/>
  <c r="L82"/>
  <c r="K82"/>
  <c r="J82"/>
  <c r="I82"/>
  <c r="H82"/>
  <c r="G82"/>
  <c r="F82"/>
  <c r="E82"/>
  <c r="O81"/>
  <c r="N81"/>
  <c r="M81"/>
  <c r="L81"/>
  <c r="K81"/>
  <c r="J81"/>
  <c r="I81"/>
  <c r="H81"/>
  <c r="G81"/>
  <c r="F81"/>
  <c r="E81"/>
  <c r="O80"/>
  <c r="N80"/>
  <c r="M80"/>
  <c r="L80"/>
  <c r="K80"/>
  <c r="J80"/>
  <c r="I80"/>
  <c r="H80"/>
  <c r="G80"/>
  <c r="F80"/>
  <c r="E80"/>
  <c r="O79"/>
  <c r="N79"/>
  <c r="M79"/>
  <c r="L79"/>
  <c r="K79"/>
  <c r="J79"/>
  <c r="I79"/>
  <c r="H79"/>
  <c r="G79"/>
  <c r="F79"/>
  <c r="E79"/>
  <c r="O78"/>
  <c r="N78"/>
  <c r="M78"/>
  <c r="L78"/>
  <c r="K78"/>
  <c r="J78"/>
  <c r="I78"/>
  <c r="H78"/>
  <c r="G78"/>
  <c r="F78"/>
  <c r="E78"/>
  <c r="O77"/>
  <c r="N77"/>
  <c r="M77"/>
  <c r="L77"/>
  <c r="K77"/>
  <c r="J77"/>
  <c r="I77"/>
  <c r="H77"/>
  <c r="G77"/>
  <c r="F77"/>
  <c r="E77"/>
  <c r="O76"/>
  <c r="N76"/>
  <c r="M76"/>
  <c r="L76"/>
  <c r="K76"/>
  <c r="J76"/>
  <c r="I76"/>
  <c r="H76"/>
  <c r="G76"/>
  <c r="F76"/>
  <c r="E76"/>
  <c r="O75"/>
  <c r="N75"/>
  <c r="M75"/>
  <c r="L75"/>
  <c r="K75"/>
  <c r="J75"/>
  <c r="I75"/>
  <c r="H75"/>
  <c r="G75"/>
  <c r="F75"/>
  <c r="E75"/>
  <c r="O74"/>
  <c r="N74"/>
  <c r="M74"/>
  <c r="L74"/>
  <c r="K74"/>
  <c r="J74"/>
  <c r="I74"/>
  <c r="H74"/>
  <c r="G74"/>
  <c r="F74"/>
  <c r="E74"/>
  <c r="O73"/>
  <c r="N73"/>
  <c r="M73"/>
  <c r="L73"/>
  <c r="K73"/>
  <c r="J73"/>
  <c r="I73"/>
  <c r="H73"/>
  <c r="G73"/>
  <c r="F73"/>
  <c r="E73"/>
  <c r="O72"/>
  <c r="N72"/>
  <c r="M72"/>
  <c r="L72"/>
  <c r="K72"/>
  <c r="J72"/>
  <c r="I72"/>
  <c r="H72"/>
  <c r="G72"/>
  <c r="F72"/>
  <c r="E72"/>
  <c r="O71"/>
  <c r="N71"/>
  <c r="M71"/>
  <c r="L71"/>
  <c r="K71"/>
  <c r="J71"/>
  <c r="I71"/>
  <c r="H71"/>
  <c r="G71"/>
  <c r="F71"/>
  <c r="E71"/>
  <c r="O70"/>
  <c r="N70"/>
  <c r="M70"/>
  <c r="L70"/>
  <c r="K70"/>
  <c r="J70"/>
  <c r="I70"/>
  <c r="H70"/>
  <c r="G70"/>
  <c r="F70"/>
  <c r="E70"/>
  <c r="O69"/>
  <c r="N69"/>
  <c r="M69"/>
  <c r="L69"/>
  <c r="K69"/>
  <c r="J69"/>
  <c r="I69"/>
  <c r="H69"/>
  <c r="G69"/>
  <c r="F69"/>
  <c r="E69"/>
  <c r="O68"/>
  <c r="N68"/>
  <c r="M68"/>
  <c r="L68"/>
  <c r="K68"/>
  <c r="J68"/>
  <c r="I68"/>
  <c r="H68"/>
  <c r="G68"/>
  <c r="F68"/>
  <c r="E68"/>
  <c r="O67"/>
  <c r="N67"/>
  <c r="M67"/>
  <c r="L67"/>
  <c r="K67"/>
  <c r="J67"/>
  <c r="I67"/>
  <c r="H67"/>
  <c r="G67"/>
  <c r="F67"/>
  <c r="E67"/>
  <c r="O66"/>
  <c r="N66"/>
  <c r="M66"/>
  <c r="L66"/>
  <c r="K66"/>
  <c r="J66"/>
  <c r="I66"/>
  <c r="H66"/>
  <c r="G66"/>
  <c r="F66"/>
  <c r="E66"/>
  <c r="O65"/>
  <c r="N65"/>
  <c r="M65"/>
  <c r="L65"/>
  <c r="K65"/>
  <c r="J65"/>
  <c r="I65"/>
  <c r="H65"/>
  <c r="G65"/>
  <c r="F65"/>
  <c r="E65"/>
  <c r="O64"/>
  <c r="N64"/>
  <c r="M64"/>
  <c r="L64"/>
  <c r="K64"/>
  <c r="J64"/>
  <c r="I64"/>
  <c r="H64"/>
  <c r="G64"/>
  <c r="F64"/>
  <c r="E64"/>
  <c r="O63"/>
  <c r="N63"/>
  <c r="M63"/>
  <c r="L63"/>
  <c r="K63"/>
  <c r="J63"/>
  <c r="I63"/>
  <c r="H63"/>
  <c r="G63"/>
  <c r="F63"/>
  <c r="E63"/>
  <c r="O62"/>
  <c r="N62"/>
  <c r="M62"/>
  <c r="L62"/>
  <c r="K62"/>
  <c r="J62"/>
  <c r="I62"/>
  <c r="H62"/>
  <c r="G62"/>
  <c r="F62"/>
  <c r="E62"/>
  <c r="O61"/>
  <c r="N61"/>
  <c r="M61"/>
  <c r="L61"/>
  <c r="K61"/>
  <c r="J61"/>
  <c r="I61"/>
  <c r="H61"/>
  <c r="G61"/>
  <c r="F61"/>
  <c r="E61"/>
  <c r="O60"/>
  <c r="N60"/>
  <c r="M60"/>
  <c r="L60"/>
  <c r="K60"/>
  <c r="J60"/>
  <c r="I60"/>
  <c r="H60"/>
  <c r="G60"/>
  <c r="F60"/>
  <c r="E60"/>
  <c r="O59"/>
  <c r="N59"/>
  <c r="M59"/>
  <c r="L59"/>
  <c r="K59"/>
  <c r="J59"/>
  <c r="I59"/>
  <c r="H59"/>
  <c r="G59"/>
  <c r="F59"/>
  <c r="E59"/>
  <c r="O58"/>
  <c r="N58"/>
  <c r="M58"/>
  <c r="L58"/>
  <c r="K58"/>
  <c r="J58"/>
  <c r="I58"/>
  <c r="H58"/>
  <c r="G58"/>
  <c r="F58"/>
  <c r="E58"/>
  <c r="O57"/>
  <c r="N57"/>
  <c r="M57"/>
  <c r="L57"/>
  <c r="K57"/>
  <c r="J57"/>
  <c r="I57"/>
  <c r="H57"/>
  <c r="G57"/>
  <c r="F57"/>
  <c r="E57"/>
  <c r="O56"/>
  <c r="N56"/>
  <c r="M56"/>
  <c r="L56"/>
  <c r="K56"/>
  <c r="J56"/>
  <c r="I56"/>
  <c r="H56"/>
  <c r="G56"/>
  <c r="F56"/>
  <c r="E56"/>
  <c r="O55"/>
  <c r="N55"/>
  <c r="M55"/>
  <c r="L55"/>
  <c r="K55"/>
  <c r="J55"/>
  <c r="I55"/>
  <c r="H55"/>
  <c r="G55"/>
  <c r="F55"/>
  <c r="E55"/>
  <c r="O54"/>
  <c r="N54"/>
  <c r="M54"/>
  <c r="L54"/>
  <c r="K54"/>
  <c r="J54"/>
  <c r="I54"/>
  <c r="H54"/>
  <c r="G54"/>
  <c r="F54"/>
  <c r="E54"/>
  <c r="O53"/>
  <c r="N53"/>
  <c r="M53"/>
  <c r="L53"/>
  <c r="K53"/>
  <c r="J53"/>
  <c r="I53"/>
  <c r="H53"/>
  <c r="G53"/>
  <c r="F53"/>
  <c r="E53"/>
  <c r="O52"/>
  <c r="N52"/>
  <c r="M52"/>
  <c r="L52"/>
  <c r="K52"/>
  <c r="J52"/>
  <c r="I52"/>
  <c r="H52"/>
  <c r="G52"/>
  <c r="F52"/>
  <c r="E52"/>
  <c r="O51"/>
  <c r="N51"/>
  <c r="M51"/>
  <c r="L51"/>
  <c r="K51"/>
  <c r="J51"/>
  <c r="I51"/>
  <c r="H51"/>
  <c r="G51"/>
  <c r="F51"/>
  <c r="E51"/>
  <c r="O50"/>
  <c r="N50"/>
  <c r="M50"/>
  <c r="L50"/>
  <c r="K50"/>
  <c r="J50"/>
  <c r="I50"/>
  <c r="H50"/>
  <c r="G50"/>
  <c r="F50"/>
  <c r="E50"/>
  <c r="O49"/>
  <c r="N49"/>
  <c r="M49"/>
  <c r="L49"/>
  <c r="K49"/>
  <c r="J49"/>
  <c r="I49"/>
  <c r="H49"/>
  <c r="G49"/>
  <c r="F49"/>
  <c r="E49"/>
  <c r="O48"/>
  <c r="N48"/>
  <c r="M48"/>
  <c r="L48"/>
  <c r="K48"/>
  <c r="J48"/>
  <c r="I48"/>
  <c r="H48"/>
  <c r="G48"/>
  <c r="F48"/>
  <c r="E48"/>
  <c r="O47"/>
  <c r="N47"/>
  <c r="M47"/>
  <c r="L47"/>
  <c r="K47"/>
  <c r="J47"/>
  <c r="I47"/>
  <c r="H47"/>
  <c r="G47"/>
  <c r="F47"/>
  <c r="E47"/>
  <c r="O46"/>
  <c r="N46"/>
  <c r="M46"/>
  <c r="L46"/>
  <c r="K46"/>
  <c r="J46"/>
  <c r="I46"/>
  <c r="H46"/>
  <c r="G46"/>
  <c r="F46"/>
  <c r="E46"/>
  <c r="O45"/>
  <c r="N45"/>
  <c r="M45"/>
  <c r="L45"/>
  <c r="K45"/>
  <c r="J45"/>
  <c r="I45"/>
  <c r="H45"/>
  <c r="G45"/>
  <c r="F45"/>
  <c r="E45"/>
  <c r="O44"/>
  <c r="N44"/>
  <c r="M44"/>
  <c r="L44"/>
  <c r="K44"/>
  <c r="J44"/>
  <c r="I44"/>
  <c r="H44"/>
  <c r="G44"/>
  <c r="F44"/>
  <c r="E44"/>
  <c r="O43"/>
  <c r="N43"/>
  <c r="M43"/>
  <c r="L43"/>
  <c r="K43"/>
  <c r="J43"/>
  <c r="I43"/>
  <c r="H43"/>
  <c r="G43"/>
  <c r="F43"/>
  <c r="E43"/>
  <c r="O42"/>
  <c r="N42"/>
  <c r="M42"/>
  <c r="L42"/>
  <c r="K42"/>
  <c r="J42"/>
  <c r="I42"/>
  <c r="H42"/>
  <c r="G42"/>
  <c r="F42"/>
  <c r="E42"/>
  <c r="O41"/>
  <c r="N41"/>
  <c r="M41"/>
  <c r="L41"/>
  <c r="K41"/>
  <c r="J41"/>
  <c r="I41"/>
  <c r="H41"/>
  <c r="G41"/>
  <c r="F41"/>
  <c r="E41"/>
  <c r="O40"/>
  <c r="N40"/>
  <c r="M40"/>
  <c r="L40"/>
  <c r="K40"/>
  <c r="J40"/>
  <c r="I40"/>
  <c r="H40"/>
  <c r="G40"/>
  <c r="F40"/>
  <c r="E40"/>
  <c r="O39"/>
  <c r="N39"/>
  <c r="M39"/>
  <c r="L39"/>
  <c r="K39"/>
  <c r="J39"/>
  <c r="I39"/>
  <c r="H39"/>
  <c r="G39"/>
  <c r="F39"/>
  <c r="E39"/>
  <c r="O38"/>
  <c r="N38"/>
  <c r="M38"/>
  <c r="L38"/>
  <c r="K38"/>
  <c r="J38"/>
  <c r="I38"/>
  <c r="H38"/>
  <c r="G38"/>
  <c r="F38"/>
  <c r="E38"/>
  <c r="O37"/>
  <c r="N37"/>
  <c r="M37"/>
  <c r="L37"/>
  <c r="K37"/>
  <c r="J37"/>
  <c r="I37"/>
  <c r="H37"/>
  <c r="G37"/>
  <c r="F37"/>
  <c r="E37"/>
  <c r="O36"/>
  <c r="N36"/>
  <c r="M36"/>
  <c r="L36"/>
  <c r="K36"/>
  <c r="J36"/>
  <c r="I36"/>
  <c r="H36"/>
  <c r="G36"/>
  <c r="F36"/>
  <c r="E36"/>
  <c r="O35"/>
  <c r="N35"/>
  <c r="M35"/>
  <c r="L35"/>
  <c r="K35"/>
  <c r="J35"/>
  <c r="I35"/>
  <c r="H35"/>
  <c r="G35"/>
  <c r="F35"/>
  <c r="E35"/>
  <c r="O34"/>
  <c r="N34"/>
  <c r="M34"/>
  <c r="L34"/>
  <c r="K34"/>
  <c r="J34"/>
  <c r="I34"/>
  <c r="H34"/>
  <c r="G34"/>
  <c r="F34"/>
  <c r="E34"/>
  <c r="O33"/>
  <c r="N33"/>
  <c r="M33"/>
  <c r="L33"/>
  <c r="K33"/>
  <c r="J33"/>
  <c r="I33"/>
  <c r="H33"/>
  <c r="G33"/>
  <c r="F33"/>
  <c r="E33"/>
  <c r="O32"/>
  <c r="N32"/>
  <c r="M32"/>
  <c r="L32"/>
  <c r="K32"/>
  <c r="J32"/>
  <c r="I32"/>
  <c r="H32"/>
  <c r="G32"/>
  <c r="F32"/>
  <c r="E32"/>
  <c r="O31"/>
  <c r="N31"/>
  <c r="M31"/>
  <c r="L31"/>
  <c r="K31"/>
  <c r="J31"/>
  <c r="I31"/>
  <c r="H31"/>
  <c r="G31"/>
  <c r="F31"/>
  <c r="E31"/>
  <c r="O30"/>
  <c r="N30"/>
  <c r="M30"/>
  <c r="L30"/>
  <c r="K30"/>
  <c r="J30"/>
  <c r="I30"/>
  <c r="H30"/>
  <c r="G30"/>
  <c r="F30"/>
  <c r="E30"/>
  <c r="O29"/>
  <c r="N29"/>
  <c r="M29"/>
  <c r="L29"/>
  <c r="K29"/>
  <c r="J29"/>
  <c r="I29"/>
  <c r="H29"/>
  <c r="G29"/>
  <c r="F29"/>
  <c r="E29"/>
  <c r="O28"/>
  <c r="N28"/>
  <c r="M28"/>
  <c r="L28"/>
  <c r="K28"/>
  <c r="J28"/>
  <c r="I28"/>
  <c r="H28"/>
  <c r="G28"/>
  <c r="F28"/>
  <c r="E28"/>
  <c r="O27"/>
  <c r="N27"/>
  <c r="M27"/>
  <c r="L27"/>
  <c r="K27"/>
  <c r="J27"/>
  <c r="I27"/>
  <c r="H27"/>
  <c r="G27"/>
  <c r="F27"/>
  <c r="E27"/>
  <c r="O26"/>
  <c r="N26"/>
  <c r="M26"/>
  <c r="L26"/>
  <c r="K26"/>
  <c r="J26"/>
  <c r="I26"/>
  <c r="H26"/>
  <c r="G26"/>
  <c r="F26"/>
  <c r="E26"/>
  <c r="O25"/>
  <c r="N25"/>
  <c r="M25"/>
  <c r="L25"/>
  <c r="K25"/>
  <c r="J25"/>
  <c r="I25"/>
  <c r="H25"/>
  <c r="G25"/>
  <c r="F25"/>
  <c r="E25"/>
  <c r="O24"/>
  <c r="N24"/>
  <c r="M24"/>
  <c r="L24"/>
  <c r="K24"/>
  <c r="J24"/>
  <c r="I24"/>
  <c r="H24"/>
  <c r="G24"/>
  <c r="F24"/>
  <c r="E24"/>
  <c r="O23"/>
  <c r="N23"/>
  <c r="M23"/>
  <c r="L23"/>
  <c r="K23"/>
  <c r="J23"/>
  <c r="I23"/>
  <c r="H23"/>
  <c r="G23"/>
  <c r="F23"/>
  <c r="E23"/>
  <c r="O22"/>
  <c r="N22"/>
  <c r="M22"/>
  <c r="L22"/>
  <c r="K22"/>
  <c r="J22"/>
  <c r="I22"/>
  <c r="H22"/>
  <c r="G22"/>
  <c r="F22"/>
  <c r="E22"/>
  <c r="O21"/>
  <c r="N21"/>
  <c r="M21"/>
  <c r="L21"/>
  <c r="K21"/>
  <c r="J21"/>
  <c r="I21"/>
  <c r="H21"/>
  <c r="G21"/>
  <c r="F21"/>
  <c r="E21"/>
  <c r="O20"/>
  <c r="N20"/>
  <c r="M20"/>
  <c r="L20"/>
  <c r="K20"/>
  <c r="J20"/>
  <c r="I20"/>
  <c r="H20"/>
  <c r="G20"/>
  <c r="F20"/>
  <c r="E20"/>
  <c r="O19"/>
  <c r="N19"/>
  <c r="M19"/>
  <c r="L19"/>
  <c r="K19"/>
  <c r="J19"/>
  <c r="I19"/>
  <c r="H19"/>
  <c r="G19"/>
  <c r="F19"/>
  <c r="E19"/>
  <c r="O18"/>
  <c r="N18"/>
  <c r="M18"/>
  <c r="L18"/>
  <c r="K18"/>
  <c r="J18"/>
  <c r="I18"/>
  <c r="H18"/>
  <c r="G18"/>
  <c r="F18"/>
  <c r="E18"/>
  <c r="O17"/>
  <c r="N17"/>
  <c r="M17"/>
  <c r="L17"/>
  <c r="K17"/>
  <c r="J17"/>
  <c r="I17"/>
  <c r="H17"/>
  <c r="G17"/>
  <c r="F17"/>
  <c r="E17"/>
  <c r="O16"/>
  <c r="N16"/>
  <c r="M16"/>
  <c r="L16"/>
  <c r="K16"/>
  <c r="J16"/>
  <c r="I16"/>
  <c r="H16"/>
  <c r="G16"/>
  <c r="F16"/>
  <c r="E16"/>
  <c r="O15"/>
  <c r="N15"/>
  <c r="M15"/>
  <c r="L15"/>
  <c r="K15"/>
  <c r="J15"/>
  <c r="I15"/>
  <c r="H15"/>
  <c r="G15"/>
  <c r="F15"/>
  <c r="E15"/>
  <c r="O14"/>
  <c r="N14"/>
  <c r="M14"/>
  <c r="L14"/>
  <c r="K14"/>
  <c r="J14"/>
  <c r="I14"/>
  <c r="H14"/>
  <c r="G14"/>
  <c r="F14"/>
  <c r="E14"/>
  <c r="O13"/>
  <c r="N13"/>
  <c r="M13"/>
  <c r="L13"/>
  <c r="K13"/>
  <c r="J13"/>
  <c r="I13"/>
  <c r="H13"/>
  <c r="G13"/>
  <c r="F13"/>
  <c r="E13"/>
  <c r="O12"/>
  <c r="N12"/>
  <c r="M12"/>
  <c r="L12"/>
  <c r="K12"/>
  <c r="J12"/>
  <c r="I12"/>
  <c r="H12"/>
  <c r="G12"/>
  <c r="F12"/>
  <c r="E12"/>
  <c r="O11"/>
  <c r="N11"/>
  <c r="M11"/>
  <c r="L11"/>
  <c r="K11"/>
  <c r="J11"/>
  <c r="I11"/>
  <c r="H11"/>
  <c r="G11"/>
  <c r="F11"/>
  <c r="E11"/>
  <c r="O10"/>
  <c r="N10"/>
  <c r="M10"/>
  <c r="L10"/>
  <c r="K10"/>
  <c r="J10"/>
  <c r="I10"/>
  <c r="H10"/>
  <c r="G10"/>
  <c r="F10"/>
  <c r="E10"/>
  <c r="O9"/>
  <c r="N9"/>
  <c r="M9"/>
  <c r="L9"/>
  <c r="K9"/>
  <c r="J9"/>
  <c r="I9"/>
  <c r="H9"/>
  <c r="G9"/>
  <c r="F9"/>
  <c r="E9"/>
  <c r="O6"/>
  <c r="N6"/>
  <c r="M6"/>
  <c r="L6"/>
  <c r="K6"/>
  <c r="J6"/>
  <c r="I6"/>
  <c r="H6"/>
  <c r="G6"/>
  <c r="F6"/>
  <c r="E6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P103" i="2"/>
  <c r="P102"/>
  <c r="P101"/>
  <c r="P99"/>
  <c r="P98"/>
  <c r="P97"/>
  <c r="P96"/>
  <c r="P95"/>
  <c r="P94"/>
  <c r="P93"/>
  <c r="P91"/>
  <c r="P90"/>
  <c r="P89"/>
  <c r="P88"/>
  <c r="P87"/>
  <c r="P86"/>
  <c r="P84"/>
  <c r="P83"/>
  <c r="P82"/>
  <c r="P81"/>
  <c r="P80"/>
  <c r="P79"/>
  <c r="P78"/>
  <c r="P77"/>
  <c r="P76"/>
  <c r="P74"/>
  <c r="P73"/>
  <c r="P72"/>
  <c r="P71"/>
  <c r="P70"/>
  <c r="P69"/>
  <c r="P68"/>
  <c r="P67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1117" i="1"/>
  <c r="P1116"/>
  <c r="P1115"/>
  <c r="P1114"/>
  <c r="P1113"/>
  <c r="P1112"/>
  <c r="P1111"/>
  <c r="P1110"/>
  <c r="P1109"/>
  <c r="P1108"/>
  <c r="P1107"/>
  <c r="P1106"/>
  <c r="P1105"/>
  <c r="P1104"/>
  <c r="P1103"/>
  <c r="P1102"/>
  <c r="P1101"/>
  <c r="P1100"/>
  <c r="P1099"/>
  <c r="P1098"/>
  <c r="P1097"/>
  <c r="P1096"/>
  <c r="P1095"/>
  <c r="P1094"/>
  <c r="P1093"/>
  <c r="P1092"/>
  <c r="P1091"/>
  <c r="P1090"/>
  <c r="P1089"/>
  <c r="P1088"/>
  <c r="P1087"/>
  <c r="P1086"/>
  <c r="P1085"/>
  <c r="P1084"/>
  <c r="P1083"/>
  <c r="P1082"/>
  <c r="P1081"/>
  <c r="P1080"/>
  <c r="P1079"/>
  <c r="P1078"/>
  <c r="P1077"/>
  <c r="P1076"/>
  <c r="P1075"/>
  <c r="P1074"/>
  <c r="P1073"/>
  <c r="P1072"/>
  <c r="P1071"/>
  <c r="P1070"/>
  <c r="P1069"/>
  <c r="P1068"/>
  <c r="P1067"/>
  <c r="P1066"/>
  <c r="P1065"/>
  <c r="P1064"/>
  <c r="P1063"/>
  <c r="P1062"/>
  <c r="P1061"/>
  <c r="P1060"/>
  <c r="P1059"/>
  <c r="P1058"/>
  <c r="P1057"/>
  <c r="P1056"/>
  <c r="P1055"/>
  <c r="P1054"/>
  <c r="P1053"/>
  <c r="P1052"/>
  <c r="P1051"/>
  <c r="P1050"/>
  <c r="P1049"/>
  <c r="P1048"/>
  <c r="P1047"/>
  <c r="P1046"/>
  <c r="P1045"/>
  <c r="P1044"/>
  <c r="P1043"/>
  <c r="P1042"/>
  <c r="P1041"/>
  <c r="P1040"/>
  <c r="P1039"/>
  <c r="P1038"/>
  <c r="P1037"/>
  <c r="P1036"/>
  <c r="P1035"/>
  <c r="P1034"/>
  <c r="P1033"/>
  <c r="P1032"/>
  <c r="P1031"/>
  <c r="P1030"/>
  <c r="P1029"/>
  <c r="P1028"/>
  <c r="P1027"/>
  <c r="P1026"/>
  <c r="P1025"/>
  <c r="P1024"/>
  <c r="P1023"/>
  <c r="P1022"/>
  <c r="P1021"/>
  <c r="P1020"/>
  <c r="P1019"/>
  <c r="P1018"/>
  <c r="P1017"/>
  <c r="P1016"/>
  <c r="P1015"/>
  <c r="P1014"/>
  <c r="P1013"/>
  <c r="P1012"/>
  <c r="P1011"/>
  <c r="P1010"/>
  <c r="P1009"/>
  <c r="P1008"/>
  <c r="P1007"/>
  <c r="P1006"/>
  <c r="P1005"/>
  <c r="P1004"/>
  <c r="P1003"/>
  <c r="P1002"/>
  <c r="P1001"/>
  <c r="P1000"/>
  <c r="P999"/>
  <c r="P998"/>
  <c r="P997"/>
  <c r="P996"/>
  <c r="P995"/>
  <c r="P994"/>
  <c r="P993"/>
  <c r="P992"/>
  <c r="P991"/>
  <c r="P990"/>
  <c r="P989"/>
  <c r="P988"/>
  <c r="P987"/>
  <c r="P986"/>
  <c r="P985"/>
  <c r="P984"/>
  <c r="P983"/>
  <c r="P982"/>
  <c r="P981"/>
  <c r="P980"/>
  <c r="P979"/>
  <c r="P978"/>
  <c r="P977"/>
  <c r="P976"/>
  <c r="P975"/>
  <c r="P974"/>
  <c r="P973"/>
  <c r="P972"/>
  <c r="P971"/>
  <c r="P970"/>
  <c r="P969"/>
  <c r="P968"/>
  <c r="P967"/>
  <c r="P966"/>
  <c r="P965"/>
  <c r="P964"/>
  <c r="P963"/>
  <c r="P962"/>
  <c r="P961"/>
  <c r="P960"/>
  <c r="P959"/>
  <c r="P958"/>
  <c r="P957"/>
  <c r="P956"/>
  <c r="P955"/>
  <c r="P954"/>
  <c r="P953"/>
  <c r="P952"/>
  <c r="P951"/>
  <c r="P950"/>
  <c r="P949"/>
  <c r="P948"/>
  <c r="P947"/>
  <c r="P946"/>
  <c r="P945"/>
  <c r="P944"/>
  <c r="P943"/>
  <c r="P942"/>
  <c r="P941"/>
  <c r="P940"/>
  <c r="P939"/>
  <c r="P938"/>
  <c r="P937"/>
  <c r="P936"/>
  <c r="P935"/>
  <c r="P934"/>
  <c r="P933"/>
  <c r="P932"/>
  <c r="P931"/>
  <c r="P930"/>
  <c r="P929"/>
  <c r="P928"/>
  <c r="P927"/>
  <c r="P926"/>
  <c r="P925"/>
  <c r="P924"/>
  <c r="P923"/>
  <c r="P922"/>
  <c r="P921"/>
  <c r="P920"/>
  <c r="P919"/>
  <c r="P918"/>
  <c r="P917"/>
  <c r="P916"/>
  <c r="P915"/>
  <c r="P914"/>
  <c r="P913"/>
  <c r="P912"/>
  <c r="P911"/>
  <c r="P910"/>
  <c r="P909"/>
  <c r="P908"/>
  <c r="P907"/>
  <c r="P906"/>
  <c r="P905"/>
  <c r="P904"/>
  <c r="P903"/>
  <c r="P902"/>
  <c r="P901"/>
  <c r="P900"/>
  <c r="P899"/>
  <c r="P898"/>
  <c r="P897"/>
  <c r="P896"/>
  <c r="P895"/>
  <c r="P894"/>
  <c r="P893"/>
  <c r="P892"/>
  <c r="P891"/>
  <c r="P890"/>
  <c r="P889"/>
  <c r="P888"/>
  <c r="P887"/>
  <c r="P886"/>
  <c r="P885"/>
  <c r="P884"/>
  <c r="P883"/>
  <c r="P882"/>
  <c r="P881"/>
  <c r="P880"/>
  <c r="P879"/>
  <c r="P878"/>
  <c r="P877"/>
  <c r="P876"/>
  <c r="P875"/>
  <c r="P874"/>
  <c r="P873"/>
  <c r="P872"/>
  <c r="P871"/>
  <c r="P870"/>
  <c r="P869"/>
  <c r="P868"/>
  <c r="P867"/>
  <c r="P866"/>
  <c r="P865"/>
  <c r="P864"/>
  <c r="P863"/>
  <c r="P862"/>
  <c r="P861"/>
  <c r="P860"/>
  <c r="P858"/>
  <c r="P857"/>
  <c r="P856"/>
  <c r="P854"/>
  <c r="P853"/>
  <c r="P852"/>
  <c r="P851"/>
  <c r="P850"/>
  <c r="P849"/>
  <c r="P848"/>
  <c r="P847"/>
  <c r="P846"/>
  <c r="P845"/>
  <c r="P844"/>
  <c r="P843"/>
  <c r="P842"/>
  <c r="P841"/>
  <c r="P840"/>
  <c r="P839"/>
  <c r="P838"/>
  <c r="P837"/>
  <c r="P836"/>
  <c r="P835"/>
  <c r="P834"/>
  <c r="P833"/>
  <c r="P832"/>
  <c r="P831"/>
  <c r="P830"/>
  <c r="P829"/>
  <c r="P828"/>
  <c r="P827"/>
  <c r="P826"/>
  <c r="P825"/>
  <c r="P824"/>
  <c r="P823"/>
  <c r="P822"/>
  <c r="P821"/>
  <c r="P820"/>
  <c r="P819"/>
  <c r="P818"/>
  <c r="P817"/>
  <c r="P816"/>
  <c r="P815"/>
  <c r="P814"/>
  <c r="P813"/>
  <c r="P812"/>
  <c r="P811"/>
  <c r="P810"/>
  <c r="P809"/>
  <c r="P808"/>
  <c r="P807"/>
  <c r="P806"/>
  <c r="P805"/>
  <c r="P804"/>
  <c r="P803"/>
  <c r="P802"/>
  <c r="P801"/>
  <c r="P800"/>
  <c r="P799"/>
  <c r="P798"/>
  <c r="P797"/>
  <c r="P796"/>
  <c r="P795"/>
  <c r="P794"/>
  <c r="P793"/>
  <c r="P792"/>
  <c r="P791"/>
  <c r="P790"/>
  <c r="P789"/>
  <c r="P788"/>
  <c r="P787"/>
  <c r="P786"/>
  <c r="P785"/>
  <c r="P784"/>
  <c r="P783"/>
  <c r="P782"/>
  <c r="P781"/>
  <c r="P780"/>
  <c r="P779"/>
  <c r="P778"/>
  <c r="P777"/>
  <c r="P776"/>
  <c r="P775"/>
  <c r="P774"/>
  <c r="P773"/>
  <c r="P772"/>
  <c r="P771"/>
  <c r="P770"/>
  <c r="P769"/>
  <c r="P768"/>
  <c r="P767"/>
  <c r="P766"/>
  <c r="P765"/>
  <c r="P764"/>
  <c r="P763"/>
  <c r="P762"/>
  <c r="P761"/>
  <c r="P760"/>
  <c r="P759"/>
  <c r="P758"/>
  <c r="P757"/>
  <c r="P756"/>
  <c r="P755"/>
  <c r="P754"/>
  <c r="P753"/>
  <c r="P752"/>
  <c r="P751"/>
  <c r="P750"/>
  <c r="P749"/>
  <c r="P748"/>
  <c r="P747"/>
  <c r="P746"/>
  <c r="P745"/>
  <c r="P744"/>
  <c r="P743"/>
  <c r="P742"/>
  <c r="P741"/>
  <c r="P740"/>
  <c r="P739"/>
  <c r="P738"/>
  <c r="P737"/>
  <c r="P736"/>
  <c r="P735"/>
  <c r="P734"/>
  <c r="P733"/>
  <c r="P732"/>
  <c r="P731"/>
  <c r="P730"/>
  <c r="P729"/>
  <c r="P728"/>
  <c r="P727"/>
  <c r="P726"/>
  <c r="P725"/>
  <c r="P724"/>
  <c r="P723"/>
  <c r="P722"/>
  <c r="P721"/>
  <c r="P720"/>
  <c r="P719"/>
  <c r="P718"/>
  <c r="P717"/>
  <c r="P716"/>
  <c r="P715"/>
  <c r="P714"/>
  <c r="P713"/>
  <c r="P712"/>
  <c r="P711"/>
  <c r="P710"/>
  <c r="P709"/>
  <c r="P708"/>
  <c r="P707"/>
  <c r="P706"/>
  <c r="P705"/>
  <c r="P704"/>
  <c r="P703"/>
  <c r="P702"/>
  <c r="P701"/>
  <c r="P700"/>
  <c r="P699"/>
  <c r="P698"/>
  <c r="P697"/>
  <c r="P696"/>
  <c r="P695"/>
  <c r="P694"/>
  <c r="P693"/>
  <c r="P692"/>
  <c r="P691"/>
  <c r="P690"/>
  <c r="P689"/>
  <c r="P688"/>
  <c r="P687"/>
  <c r="P686"/>
  <c r="P685"/>
  <c r="P684"/>
  <c r="P683"/>
  <c r="P682"/>
  <c r="P681"/>
  <c r="P680"/>
  <c r="P679"/>
  <c r="P678"/>
  <c r="P677"/>
  <c r="P676"/>
  <c r="P675"/>
  <c r="P674"/>
  <c r="P673"/>
  <c r="P672"/>
  <c r="P671"/>
  <c r="P670"/>
  <c r="P669"/>
  <c r="P668"/>
  <c r="P667"/>
  <c r="P666"/>
  <c r="P665"/>
  <c r="P664"/>
  <c r="P663"/>
  <c r="P662"/>
  <c r="P661"/>
  <c r="P660"/>
  <c r="P659"/>
  <c r="P658"/>
  <c r="P657"/>
  <c r="P656"/>
  <c r="P655"/>
  <c r="P654"/>
  <c r="P653"/>
  <c r="P652"/>
  <c r="P651"/>
  <c r="P650"/>
  <c r="P649"/>
  <c r="P648"/>
  <c r="P647"/>
  <c r="P646"/>
  <c r="P645"/>
  <c r="P644"/>
  <c r="P643"/>
  <c r="P642"/>
  <c r="P641"/>
  <c r="P640"/>
  <c r="P639"/>
  <c r="P638"/>
  <c r="P637"/>
  <c r="P636"/>
  <c r="P635"/>
  <c r="P634"/>
  <c r="P633"/>
  <c r="P632"/>
  <c r="P631"/>
  <c r="P630"/>
  <c r="P629"/>
  <c r="P628"/>
  <c r="P627"/>
  <c r="P626"/>
  <c r="P624"/>
  <c r="P623"/>
  <c r="P622"/>
  <c r="P621"/>
  <c r="P620"/>
  <c r="P619"/>
  <c r="P618"/>
  <c r="P617"/>
  <c r="P616"/>
  <c r="P615"/>
  <c r="P614"/>
  <c r="P613"/>
  <c r="P612"/>
  <c r="P611"/>
  <c r="P610"/>
  <c r="P609"/>
  <c r="P608"/>
  <c r="P607"/>
  <c r="P606"/>
  <c r="P605"/>
  <c r="P604"/>
  <c r="P603"/>
  <c r="P602"/>
  <c r="P601"/>
  <c r="P600"/>
  <c r="P599"/>
  <c r="P598"/>
  <c r="P597"/>
  <c r="P596"/>
  <c r="P595"/>
  <c r="P594"/>
  <c r="P593"/>
  <c r="P592"/>
  <c r="P591"/>
  <c r="P590"/>
  <c r="P589"/>
  <c r="P588"/>
  <c r="P587"/>
  <c r="P586"/>
  <c r="P585"/>
  <c r="P584"/>
  <c r="P583"/>
  <c r="P582"/>
  <c r="P581"/>
  <c r="P580"/>
  <c r="P579"/>
  <c r="P578"/>
  <c r="P577"/>
  <c r="P576"/>
  <c r="P575"/>
  <c r="P574"/>
  <c r="P573"/>
  <c r="P572"/>
  <c r="P571"/>
  <c r="P570"/>
  <c r="P569"/>
  <c r="P568"/>
  <c r="P567"/>
  <c r="P566"/>
  <c r="P565"/>
  <c r="P564"/>
  <c r="P563"/>
  <c r="P562"/>
  <c r="P561"/>
  <c r="P560"/>
  <c r="P559"/>
  <c r="P558"/>
  <c r="P557"/>
  <c r="P556"/>
  <c r="P555"/>
  <c r="P554"/>
  <c r="P553"/>
  <c r="P552"/>
  <c r="P551"/>
  <c r="P550"/>
  <c r="P549"/>
  <c r="P548"/>
  <c r="P547"/>
  <c r="P546"/>
  <c r="P545"/>
  <c r="P544"/>
  <c r="P543"/>
  <c r="P542"/>
  <c r="P541"/>
  <c r="P540"/>
  <c r="P539"/>
  <c r="P538"/>
  <c r="P537"/>
  <c r="P536"/>
  <c r="P535"/>
  <c r="P534"/>
  <c r="P533"/>
  <c r="P532"/>
  <c r="P531"/>
  <c r="P530"/>
  <c r="P529"/>
  <c r="P528"/>
  <c r="P527"/>
  <c r="P526"/>
  <c r="P525"/>
  <c r="P524"/>
  <c r="P523"/>
  <c r="P522"/>
  <c r="P521"/>
  <c r="P520"/>
  <c r="P519"/>
  <c r="P518"/>
  <c r="P517"/>
  <c r="P516"/>
  <c r="P515"/>
  <c r="P514"/>
  <c r="P513"/>
  <c r="P512"/>
  <c r="P511"/>
  <c r="P510"/>
  <c r="P509"/>
  <c r="P508"/>
  <c r="P507"/>
  <c r="P506"/>
  <c r="P505"/>
  <c r="P504"/>
  <c r="P503"/>
  <c r="P502"/>
  <c r="P501"/>
  <c r="P500"/>
  <c r="P499"/>
  <c r="P498"/>
  <c r="P497"/>
  <c r="P496"/>
  <c r="P495"/>
  <c r="P494"/>
  <c r="P493"/>
  <c r="P492"/>
  <c r="P491"/>
  <c r="P490"/>
  <c r="P489"/>
  <c r="P488"/>
  <c r="P487"/>
  <c r="P486"/>
  <c r="P485"/>
  <c r="P484"/>
  <c r="P483"/>
  <c r="P482"/>
  <c r="P481"/>
  <c r="P480"/>
  <c r="P479"/>
  <c r="P478"/>
  <c r="P477"/>
  <c r="P476"/>
  <c r="P475"/>
  <c r="P474"/>
  <c r="P473"/>
  <c r="P472"/>
  <c r="P471"/>
  <c r="P470"/>
  <c r="P469"/>
  <c r="P468"/>
  <c r="P467"/>
  <c r="P466"/>
  <c r="P465"/>
  <c r="P464"/>
  <c r="P463"/>
  <c r="P462"/>
  <c r="P461"/>
  <c r="P460"/>
  <c r="P459"/>
  <c r="P458"/>
  <c r="P457"/>
  <c r="P456"/>
  <c r="P455"/>
  <c r="P454"/>
  <c r="P453"/>
  <c r="P452"/>
  <c r="P451"/>
  <c r="P450"/>
  <c r="P449"/>
  <c r="P448"/>
  <c r="P447"/>
  <c r="P446"/>
  <c r="P445"/>
  <c r="P444"/>
  <c r="P443"/>
  <c r="P442"/>
  <c r="P441"/>
  <c r="P440"/>
  <c r="P439"/>
  <c r="P438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12"/>
  <c r="P411"/>
  <c r="P410"/>
  <c r="P409"/>
  <c r="P408"/>
  <c r="P407"/>
  <c r="P406"/>
  <c r="P405"/>
  <c r="P404"/>
  <c r="P403"/>
  <c r="P402"/>
  <c r="P401"/>
  <c r="P400"/>
  <c r="P399"/>
  <c r="P398"/>
  <c r="P397"/>
  <c r="P396"/>
  <c r="P395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2"/>
  <c r="P361"/>
  <c r="P360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301"/>
  <c r="P300"/>
  <c r="P299"/>
  <c r="P298"/>
  <c r="P297"/>
  <c r="P296"/>
  <c r="P295"/>
  <c r="P294"/>
  <c r="P293"/>
  <c r="P292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263"/>
  <c r="P262"/>
  <c r="P261"/>
  <c r="P260"/>
  <c r="P259"/>
  <c r="P258"/>
  <c r="P257"/>
  <c r="P256"/>
  <c r="P255"/>
  <c r="P254"/>
  <c r="P253"/>
  <c r="P252"/>
  <c r="P251"/>
  <c r="P250"/>
  <c r="P249"/>
  <c r="P248"/>
  <c r="P247"/>
  <c r="P246"/>
  <c r="P245"/>
  <c r="P244"/>
  <c r="P243"/>
  <c r="P242"/>
  <c r="P241"/>
  <c r="P240"/>
  <c r="P239"/>
  <c r="P238"/>
  <c r="P237"/>
  <c r="P236"/>
  <c r="P235"/>
  <c r="P234"/>
  <c r="P233"/>
  <c r="P232"/>
  <c r="P231"/>
  <c r="P230"/>
  <c r="P229"/>
  <c r="P228"/>
  <c r="P227"/>
  <c r="P226"/>
  <c r="P225"/>
  <c r="P224"/>
  <c r="P223"/>
  <c r="P222"/>
  <c r="P221"/>
  <c r="P220"/>
  <c r="P219"/>
  <c r="P218"/>
  <c r="P217"/>
  <c r="P216"/>
  <c r="P215"/>
  <c r="P214"/>
  <c r="P213"/>
  <c r="P212"/>
  <c r="P211"/>
  <c r="P210"/>
  <c r="P209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38" i="4" s="1"/>
  <c r="P140" i="1"/>
  <c r="P139"/>
  <c r="P138"/>
  <c r="P137"/>
  <c r="P136"/>
  <c r="P135"/>
  <c r="P134"/>
  <c r="P133"/>
  <c r="P132"/>
  <c r="P131"/>
  <c r="P130"/>
  <c r="P129"/>
  <c r="P36" i="4" s="1"/>
  <c r="P128" i="1"/>
  <c r="P127"/>
  <c r="P126"/>
  <c r="P125"/>
  <c r="P124"/>
  <c r="P123"/>
  <c r="P122"/>
  <c r="P121"/>
  <c r="P120"/>
  <c r="P119"/>
  <c r="P118"/>
  <c r="P117"/>
  <c r="P34" i="4" s="1"/>
  <c r="P116" i="1"/>
  <c r="P115"/>
  <c r="P114"/>
  <c r="P113"/>
  <c r="P112"/>
  <c r="P111"/>
  <c r="P110"/>
  <c r="P109"/>
  <c r="P108"/>
  <c r="P107"/>
  <c r="P106"/>
  <c r="P105"/>
  <c r="P32" i="4" s="1"/>
  <c r="P104" i="1"/>
  <c r="P103"/>
  <c r="P102"/>
  <c r="P101"/>
  <c r="P100"/>
  <c r="P99"/>
  <c r="P98"/>
  <c r="P97"/>
  <c r="P96"/>
  <c r="P95"/>
  <c r="P94"/>
  <c r="P93"/>
  <c r="P30" i="4" s="1"/>
  <c r="P92" i="1"/>
  <c r="P91"/>
  <c r="P90"/>
  <c r="P89"/>
  <c r="P88"/>
  <c r="P87"/>
  <c r="P86"/>
  <c r="P85"/>
  <c r="P84"/>
  <c r="P83"/>
  <c r="P30" i="8" s="1"/>
  <c r="P82" i="1"/>
  <c r="P81"/>
  <c r="P1274" s="1"/>
  <c r="P80"/>
  <c r="P79"/>
  <c r="P78"/>
  <c r="P77"/>
  <c r="P24" i="4" s="1"/>
  <c r="P76" i="1"/>
  <c r="P75"/>
  <c r="P74"/>
  <c r="P73"/>
  <c r="P72"/>
  <c r="P71"/>
  <c r="P70"/>
  <c r="P69"/>
  <c r="P1271" s="1"/>
  <c r="P68"/>
  <c r="P67"/>
  <c r="P66"/>
  <c r="P65"/>
  <c r="P64"/>
  <c r="P63"/>
  <c r="P62"/>
  <c r="P61"/>
  <c r="P60"/>
  <c r="P59"/>
  <c r="P22" i="4" s="1"/>
  <c r="P58" i="1"/>
  <c r="P57"/>
  <c r="P56"/>
  <c r="P55"/>
  <c r="P54"/>
  <c r="P53"/>
  <c r="P52"/>
  <c r="P51"/>
  <c r="P50"/>
  <c r="P49"/>
  <c r="P48"/>
  <c r="P47"/>
  <c r="P46"/>
  <c r="P45"/>
  <c r="P44"/>
  <c r="P43"/>
  <c r="P42"/>
  <c r="P41"/>
  <c r="P1267" s="1"/>
  <c r="P40"/>
  <c r="P39"/>
  <c r="P38"/>
  <c r="P37"/>
  <c r="P1266" s="1"/>
  <c r="P36"/>
  <c r="P35"/>
  <c r="P34"/>
  <c r="P33"/>
  <c r="P32"/>
  <c r="P31"/>
  <c r="P30"/>
  <c r="P29"/>
  <c r="P1261" s="1"/>
  <c r="P28"/>
  <c r="P27"/>
  <c r="P26"/>
  <c r="P25"/>
  <c r="P24"/>
  <c r="P23"/>
  <c r="P22"/>
  <c r="P21"/>
  <c r="P20"/>
  <c r="P19"/>
  <c r="P18"/>
  <c r="P17"/>
  <c r="P16"/>
  <c r="P15"/>
  <c r="P14"/>
  <c r="P13"/>
  <c r="P11" i="4" s="1"/>
  <c r="P12" i="1"/>
  <c r="P11"/>
  <c r="P10"/>
  <c r="P9"/>
  <c r="P9" i="3" s="1"/>
  <c r="O30" i="8"/>
  <c r="N30"/>
  <c r="M30"/>
  <c r="L30"/>
  <c r="K30"/>
  <c r="J30"/>
  <c r="I30"/>
  <c r="H30"/>
  <c r="G30"/>
  <c r="F30"/>
  <c r="E30"/>
  <c r="D30"/>
  <c r="M27"/>
  <c r="M87" i="14"/>
  <c r="L87"/>
  <c r="K87"/>
  <c r="J87"/>
  <c r="I87"/>
  <c r="H87"/>
  <c r="G87"/>
  <c r="F87"/>
  <c r="E87"/>
  <c r="D87"/>
  <c r="O86"/>
  <c r="N86"/>
  <c r="M86"/>
  <c r="L86"/>
  <c r="K86"/>
  <c r="J86"/>
  <c r="I86"/>
  <c r="H86"/>
  <c r="G86"/>
  <c r="F86"/>
  <c r="E86"/>
  <c r="D86"/>
  <c r="O85"/>
  <c r="N85"/>
  <c r="M85"/>
  <c r="L85"/>
  <c r="K85"/>
  <c r="J85"/>
  <c r="I85"/>
  <c r="H85"/>
  <c r="G85"/>
  <c r="F85"/>
  <c r="E85"/>
  <c r="D85"/>
  <c r="O84"/>
  <c r="N84"/>
  <c r="M84"/>
  <c r="L84"/>
  <c r="K84"/>
  <c r="J84"/>
  <c r="I84"/>
  <c r="H84"/>
  <c r="G84"/>
  <c r="F84"/>
  <c r="E84"/>
  <c r="D84"/>
  <c r="M83"/>
  <c r="L83"/>
  <c r="K83"/>
  <c r="J83"/>
  <c r="I83"/>
  <c r="H83"/>
  <c r="G83"/>
  <c r="F83"/>
  <c r="E83"/>
  <c r="D83"/>
  <c r="O82"/>
  <c r="N82"/>
  <c r="M82"/>
  <c r="L82"/>
  <c r="K82"/>
  <c r="J82"/>
  <c r="I82"/>
  <c r="H82"/>
  <c r="G82"/>
  <c r="F82"/>
  <c r="E82"/>
  <c r="D82"/>
  <c r="O81"/>
  <c r="N81"/>
  <c r="M81"/>
  <c r="L81"/>
  <c r="K81"/>
  <c r="J81"/>
  <c r="I81"/>
  <c r="H81"/>
  <c r="G81"/>
  <c r="F81"/>
  <c r="E81"/>
  <c r="D81"/>
  <c r="O80"/>
  <c r="N80"/>
  <c r="M80"/>
  <c r="L80"/>
  <c r="K80"/>
  <c r="J80"/>
  <c r="I80"/>
  <c r="H80"/>
  <c r="G80"/>
  <c r="F80"/>
  <c r="E80"/>
  <c r="D80"/>
  <c r="O79"/>
  <c r="N79"/>
  <c r="M79"/>
  <c r="L79"/>
  <c r="K79"/>
  <c r="J79"/>
  <c r="I79"/>
  <c r="H79"/>
  <c r="G79"/>
  <c r="F79"/>
  <c r="E79"/>
  <c r="D79"/>
  <c r="O78"/>
  <c r="N78"/>
  <c r="M78"/>
  <c r="L78"/>
  <c r="K78"/>
  <c r="J78"/>
  <c r="I78"/>
  <c r="H78"/>
  <c r="G78"/>
  <c r="F78"/>
  <c r="E78"/>
  <c r="D78"/>
  <c r="O77"/>
  <c r="N77"/>
  <c r="M77"/>
  <c r="L77"/>
  <c r="K77"/>
  <c r="J77"/>
  <c r="I77"/>
  <c r="H77"/>
  <c r="G77"/>
  <c r="F77"/>
  <c r="E77"/>
  <c r="D77"/>
  <c r="O76"/>
  <c r="N76"/>
  <c r="M76"/>
  <c r="L76"/>
  <c r="K76"/>
  <c r="J76"/>
  <c r="I76"/>
  <c r="H76"/>
  <c r="G76"/>
  <c r="F76"/>
  <c r="E76"/>
  <c r="D76"/>
  <c r="O75"/>
  <c r="N75"/>
  <c r="M75"/>
  <c r="L75"/>
  <c r="K75"/>
  <c r="J75"/>
  <c r="I75"/>
  <c r="H75"/>
  <c r="G75"/>
  <c r="F75"/>
  <c r="E75"/>
  <c r="D75"/>
  <c r="O74"/>
  <c r="N74"/>
  <c r="M74"/>
  <c r="L74"/>
  <c r="K74"/>
  <c r="J74"/>
  <c r="I74"/>
  <c r="H74"/>
  <c r="G74"/>
  <c r="F74"/>
  <c r="E74"/>
  <c r="D74"/>
  <c r="O73"/>
  <c r="N73"/>
  <c r="M73"/>
  <c r="L73"/>
  <c r="K73"/>
  <c r="J73"/>
  <c r="I73"/>
  <c r="H73"/>
  <c r="G73"/>
  <c r="F73"/>
  <c r="E73"/>
  <c r="D73"/>
  <c r="O72"/>
  <c r="N72"/>
  <c r="M72"/>
  <c r="L72"/>
  <c r="K72"/>
  <c r="J72"/>
  <c r="I72"/>
  <c r="H72"/>
  <c r="G72"/>
  <c r="F72"/>
  <c r="E72"/>
  <c r="D72"/>
  <c r="O71"/>
  <c r="N71"/>
  <c r="M71"/>
  <c r="L71"/>
  <c r="K71"/>
  <c r="J71"/>
  <c r="I71"/>
  <c r="H71"/>
  <c r="G71"/>
  <c r="F71"/>
  <c r="E71"/>
  <c r="D71"/>
  <c r="O70"/>
  <c r="N70"/>
  <c r="M70"/>
  <c r="L70"/>
  <c r="K70"/>
  <c r="J70"/>
  <c r="I70"/>
  <c r="H70"/>
  <c r="G70"/>
  <c r="F70"/>
  <c r="E70"/>
  <c r="D70"/>
  <c r="O69"/>
  <c r="N69"/>
  <c r="M69"/>
  <c r="L69"/>
  <c r="K69"/>
  <c r="J69"/>
  <c r="I69"/>
  <c r="H69"/>
  <c r="G69"/>
  <c r="F69"/>
  <c r="E69"/>
  <c r="D69"/>
  <c r="O68"/>
  <c r="N68"/>
  <c r="M68"/>
  <c r="L68"/>
  <c r="K68"/>
  <c r="J68"/>
  <c r="I68"/>
  <c r="H68"/>
  <c r="G68"/>
  <c r="F68"/>
  <c r="E68"/>
  <c r="D68"/>
  <c r="O67"/>
  <c r="N67"/>
  <c r="M67"/>
  <c r="L67"/>
  <c r="K67"/>
  <c r="J67"/>
  <c r="I67"/>
  <c r="H67"/>
  <c r="G67"/>
  <c r="F67"/>
  <c r="E67"/>
  <c r="D67"/>
  <c r="O66"/>
  <c r="N66"/>
  <c r="M66"/>
  <c r="L66"/>
  <c r="K66"/>
  <c r="J66"/>
  <c r="I66"/>
  <c r="H66"/>
  <c r="G66"/>
  <c r="F66"/>
  <c r="E66"/>
  <c r="D66"/>
  <c r="O65"/>
  <c r="N65"/>
  <c r="M65"/>
  <c r="L65"/>
  <c r="K65"/>
  <c r="J65"/>
  <c r="I65"/>
  <c r="H65"/>
  <c r="G65"/>
  <c r="F65"/>
  <c r="E65"/>
  <c r="D65"/>
  <c r="O64"/>
  <c r="N64"/>
  <c r="M64"/>
  <c r="L64"/>
  <c r="K64"/>
  <c r="J64"/>
  <c r="I64"/>
  <c r="H64"/>
  <c r="G64"/>
  <c r="F64"/>
  <c r="E64"/>
  <c r="D64"/>
  <c r="O63"/>
  <c r="N63"/>
  <c r="M63"/>
  <c r="L63"/>
  <c r="K63"/>
  <c r="J63"/>
  <c r="I63"/>
  <c r="H63"/>
  <c r="G63"/>
  <c r="F63"/>
  <c r="E63"/>
  <c r="D63"/>
  <c r="O62"/>
  <c r="N62"/>
  <c r="M62"/>
  <c r="L62"/>
  <c r="K62"/>
  <c r="J62"/>
  <c r="I62"/>
  <c r="H62"/>
  <c r="G62"/>
  <c r="F62"/>
  <c r="E62"/>
  <c r="D62"/>
  <c r="O61"/>
  <c r="N61"/>
  <c r="M61"/>
  <c r="L61"/>
  <c r="K61"/>
  <c r="J61"/>
  <c r="I61"/>
  <c r="H61"/>
  <c r="G61"/>
  <c r="F61"/>
  <c r="E61"/>
  <c r="D61"/>
  <c r="O60"/>
  <c r="N60"/>
  <c r="M60"/>
  <c r="L60"/>
  <c r="K60"/>
  <c r="J60"/>
  <c r="I60"/>
  <c r="H60"/>
  <c r="G60"/>
  <c r="F60"/>
  <c r="E60"/>
  <c r="D60"/>
  <c r="O59"/>
  <c r="N59"/>
  <c r="M59"/>
  <c r="L59"/>
  <c r="K59"/>
  <c r="J59"/>
  <c r="I59"/>
  <c r="H59"/>
  <c r="G59"/>
  <c r="F59"/>
  <c r="E59"/>
  <c r="D59"/>
  <c r="O58"/>
  <c r="N58"/>
  <c r="M58"/>
  <c r="L58"/>
  <c r="K58"/>
  <c r="J58"/>
  <c r="I58"/>
  <c r="H58"/>
  <c r="G58"/>
  <c r="F58"/>
  <c r="E58"/>
  <c r="D58"/>
  <c r="O57"/>
  <c r="N57"/>
  <c r="M57"/>
  <c r="L57"/>
  <c r="K57"/>
  <c r="J57"/>
  <c r="I57"/>
  <c r="H57"/>
  <c r="G57"/>
  <c r="F57"/>
  <c r="E57"/>
  <c r="D57"/>
  <c r="O56"/>
  <c r="N56"/>
  <c r="M56"/>
  <c r="L56"/>
  <c r="K56"/>
  <c r="J56"/>
  <c r="I56"/>
  <c r="H56"/>
  <c r="G56"/>
  <c r="F56"/>
  <c r="E56"/>
  <c r="D56"/>
  <c r="O55"/>
  <c r="N55"/>
  <c r="M55"/>
  <c r="L55"/>
  <c r="K55"/>
  <c r="J55"/>
  <c r="I55"/>
  <c r="H55"/>
  <c r="G55"/>
  <c r="F55"/>
  <c r="E55"/>
  <c r="D55"/>
  <c r="O54"/>
  <c r="N54"/>
  <c r="M54"/>
  <c r="L54"/>
  <c r="K54"/>
  <c r="J54"/>
  <c r="I54"/>
  <c r="H54"/>
  <c r="G54"/>
  <c r="F54"/>
  <c r="E54"/>
  <c r="D54"/>
  <c r="O53"/>
  <c r="N53"/>
  <c r="M53"/>
  <c r="L53"/>
  <c r="K53"/>
  <c r="J53"/>
  <c r="I53"/>
  <c r="H53"/>
  <c r="G53"/>
  <c r="F53"/>
  <c r="E53"/>
  <c r="D53"/>
  <c r="O52"/>
  <c r="N52"/>
  <c r="M52"/>
  <c r="L52"/>
  <c r="K52"/>
  <c r="J52"/>
  <c r="I52"/>
  <c r="H52"/>
  <c r="G52"/>
  <c r="F52"/>
  <c r="E52"/>
  <c r="D52"/>
  <c r="O51"/>
  <c r="N51"/>
  <c r="M51"/>
  <c r="L51"/>
  <c r="K51"/>
  <c r="J51"/>
  <c r="I51"/>
  <c r="H51"/>
  <c r="G51"/>
  <c r="F51"/>
  <c r="E51"/>
  <c r="D51"/>
  <c r="O50"/>
  <c r="N50"/>
  <c r="M50"/>
  <c r="L50"/>
  <c r="K50"/>
  <c r="J50"/>
  <c r="I50"/>
  <c r="H50"/>
  <c r="G50"/>
  <c r="F50"/>
  <c r="E50"/>
  <c r="D50"/>
  <c r="O49"/>
  <c r="N49"/>
  <c r="M49"/>
  <c r="L49"/>
  <c r="K49"/>
  <c r="J49"/>
  <c r="I49"/>
  <c r="H49"/>
  <c r="G49"/>
  <c r="F49"/>
  <c r="E49"/>
  <c r="D49"/>
  <c r="O48"/>
  <c r="N48"/>
  <c r="M48"/>
  <c r="L48"/>
  <c r="K48"/>
  <c r="J48"/>
  <c r="I48"/>
  <c r="H48"/>
  <c r="G48"/>
  <c r="F48"/>
  <c r="E48"/>
  <c r="D48"/>
  <c r="O47"/>
  <c r="N47"/>
  <c r="M47"/>
  <c r="L47"/>
  <c r="K47"/>
  <c r="J47"/>
  <c r="I47"/>
  <c r="H47"/>
  <c r="G47"/>
  <c r="F47"/>
  <c r="E47"/>
  <c r="D47"/>
  <c r="O46"/>
  <c r="N46"/>
  <c r="M46"/>
  <c r="L46"/>
  <c r="K46"/>
  <c r="J46"/>
  <c r="I46"/>
  <c r="H46"/>
  <c r="G46"/>
  <c r="F46"/>
  <c r="E46"/>
  <c r="D46"/>
  <c r="O45"/>
  <c r="N45"/>
  <c r="M45"/>
  <c r="L45"/>
  <c r="K45"/>
  <c r="J45"/>
  <c r="I45"/>
  <c r="H45"/>
  <c r="G45"/>
  <c r="F45"/>
  <c r="E45"/>
  <c r="D45"/>
  <c r="O44"/>
  <c r="N44"/>
  <c r="M44"/>
  <c r="L44"/>
  <c r="K44"/>
  <c r="J44"/>
  <c r="I44"/>
  <c r="H44"/>
  <c r="G44"/>
  <c r="F44"/>
  <c r="E44"/>
  <c r="D44"/>
  <c r="O43"/>
  <c r="N43"/>
  <c r="M43"/>
  <c r="L43"/>
  <c r="K43"/>
  <c r="J43"/>
  <c r="I43"/>
  <c r="H43"/>
  <c r="G43"/>
  <c r="F43"/>
  <c r="E43"/>
  <c r="D43"/>
  <c r="O42"/>
  <c r="N42"/>
  <c r="M42"/>
  <c r="L42"/>
  <c r="K42"/>
  <c r="J42"/>
  <c r="I42"/>
  <c r="H42"/>
  <c r="G42"/>
  <c r="F42"/>
  <c r="E42"/>
  <c r="D42"/>
  <c r="O41"/>
  <c r="N41"/>
  <c r="M41"/>
  <c r="L41"/>
  <c r="K41"/>
  <c r="J41"/>
  <c r="I41"/>
  <c r="H41"/>
  <c r="G41"/>
  <c r="F41"/>
  <c r="E41"/>
  <c r="D41"/>
  <c r="O40"/>
  <c r="N40"/>
  <c r="M40"/>
  <c r="L40"/>
  <c r="K40"/>
  <c r="J40"/>
  <c r="I40"/>
  <c r="H40"/>
  <c r="G40"/>
  <c r="F40"/>
  <c r="E40"/>
  <c r="D40"/>
  <c r="O39"/>
  <c r="N39"/>
  <c r="M39"/>
  <c r="L39"/>
  <c r="K39"/>
  <c r="J39"/>
  <c r="I39"/>
  <c r="H39"/>
  <c r="G39"/>
  <c r="F39"/>
  <c r="E39"/>
  <c r="D39"/>
  <c r="O38"/>
  <c r="N38"/>
  <c r="M38"/>
  <c r="L38"/>
  <c r="K38"/>
  <c r="J38"/>
  <c r="I38"/>
  <c r="H38"/>
  <c r="G38"/>
  <c r="F38"/>
  <c r="E38"/>
  <c r="D38"/>
  <c r="O37"/>
  <c r="N37"/>
  <c r="M37"/>
  <c r="L37"/>
  <c r="K37"/>
  <c r="J37"/>
  <c r="I37"/>
  <c r="H37"/>
  <c r="G37"/>
  <c r="F37"/>
  <c r="E37"/>
  <c r="D37"/>
  <c r="O36"/>
  <c r="N36"/>
  <c r="M36"/>
  <c r="L36"/>
  <c r="K36"/>
  <c r="J36"/>
  <c r="I36"/>
  <c r="H36"/>
  <c r="G36"/>
  <c r="F36"/>
  <c r="E36"/>
  <c r="D36"/>
  <c r="O35"/>
  <c r="N35"/>
  <c r="M35"/>
  <c r="L35"/>
  <c r="K35"/>
  <c r="J35"/>
  <c r="I35"/>
  <c r="H35"/>
  <c r="G35"/>
  <c r="F35"/>
  <c r="E35"/>
  <c r="D35"/>
  <c r="O34"/>
  <c r="N34"/>
  <c r="M34"/>
  <c r="L34"/>
  <c r="K34"/>
  <c r="J34"/>
  <c r="I34"/>
  <c r="H34"/>
  <c r="G34"/>
  <c r="F34"/>
  <c r="E34"/>
  <c r="D34"/>
  <c r="O33"/>
  <c r="N33"/>
  <c r="M33"/>
  <c r="L33"/>
  <c r="K33"/>
  <c r="J33"/>
  <c r="I33"/>
  <c r="H33"/>
  <c r="G33"/>
  <c r="F33"/>
  <c r="E33"/>
  <c r="D33"/>
  <c r="O32"/>
  <c r="N32"/>
  <c r="M32"/>
  <c r="L32"/>
  <c r="K32"/>
  <c r="J32"/>
  <c r="I32"/>
  <c r="H32"/>
  <c r="G32"/>
  <c r="F32"/>
  <c r="E32"/>
  <c r="D32"/>
  <c r="O31"/>
  <c r="N31"/>
  <c r="M31"/>
  <c r="L31"/>
  <c r="K31"/>
  <c r="J31"/>
  <c r="I31"/>
  <c r="H31"/>
  <c r="G31"/>
  <c r="F31"/>
  <c r="E31"/>
  <c r="D31"/>
  <c r="O30"/>
  <c r="N30"/>
  <c r="M30"/>
  <c r="L30"/>
  <c r="K30"/>
  <c r="J30"/>
  <c r="I30"/>
  <c r="H30"/>
  <c r="G30"/>
  <c r="F30"/>
  <c r="E30"/>
  <c r="D30"/>
  <c r="O29"/>
  <c r="N29"/>
  <c r="M29"/>
  <c r="L29"/>
  <c r="K29"/>
  <c r="J29"/>
  <c r="I29"/>
  <c r="H29"/>
  <c r="G29"/>
  <c r="F29"/>
  <c r="E29"/>
  <c r="D29"/>
  <c r="O28"/>
  <c r="N28"/>
  <c r="M28"/>
  <c r="L28"/>
  <c r="K28"/>
  <c r="J28"/>
  <c r="I28"/>
  <c r="H28"/>
  <c r="G28"/>
  <c r="F28"/>
  <c r="E28"/>
  <c r="D28"/>
  <c r="O27"/>
  <c r="N27"/>
  <c r="M27"/>
  <c r="L27"/>
  <c r="K27"/>
  <c r="J27"/>
  <c r="I27"/>
  <c r="H27"/>
  <c r="G27"/>
  <c r="F27"/>
  <c r="E27"/>
  <c r="D27"/>
  <c r="O26"/>
  <c r="N26"/>
  <c r="M26"/>
  <c r="L26"/>
  <c r="K26"/>
  <c r="J26"/>
  <c r="I26"/>
  <c r="H26"/>
  <c r="G26"/>
  <c r="F26"/>
  <c r="E26"/>
  <c r="D26"/>
  <c r="O25"/>
  <c r="N25"/>
  <c r="M25"/>
  <c r="L25"/>
  <c r="K25"/>
  <c r="J25"/>
  <c r="I25"/>
  <c r="H25"/>
  <c r="G25"/>
  <c r="F25"/>
  <c r="E25"/>
  <c r="D25"/>
  <c r="O24"/>
  <c r="N24"/>
  <c r="M24"/>
  <c r="L24"/>
  <c r="K24"/>
  <c r="J24"/>
  <c r="I24"/>
  <c r="H24"/>
  <c r="G24"/>
  <c r="F24"/>
  <c r="E24"/>
  <c r="D24"/>
  <c r="O23"/>
  <c r="N23"/>
  <c r="M23"/>
  <c r="L23"/>
  <c r="K23"/>
  <c r="J23"/>
  <c r="I23"/>
  <c r="H23"/>
  <c r="G23"/>
  <c r="F23"/>
  <c r="E23"/>
  <c r="D23"/>
  <c r="O22"/>
  <c r="N22"/>
  <c r="M22"/>
  <c r="L22"/>
  <c r="K22"/>
  <c r="J22"/>
  <c r="I22"/>
  <c r="H22"/>
  <c r="G22"/>
  <c r="F22"/>
  <c r="E22"/>
  <c r="D22"/>
  <c r="O21"/>
  <c r="N21"/>
  <c r="M21"/>
  <c r="L21"/>
  <c r="K21"/>
  <c r="J21"/>
  <c r="I21"/>
  <c r="H21"/>
  <c r="G21"/>
  <c r="F21"/>
  <c r="E21"/>
  <c r="D21"/>
  <c r="O20"/>
  <c r="N20"/>
  <c r="M20"/>
  <c r="L20"/>
  <c r="K20"/>
  <c r="J20"/>
  <c r="I20"/>
  <c r="H20"/>
  <c r="G20"/>
  <c r="F20"/>
  <c r="E20"/>
  <c r="D20"/>
  <c r="O19"/>
  <c r="N19"/>
  <c r="M19"/>
  <c r="L19"/>
  <c r="K19"/>
  <c r="J19"/>
  <c r="I19"/>
  <c r="H19"/>
  <c r="G19"/>
  <c r="F19"/>
  <c r="E19"/>
  <c r="D19"/>
  <c r="O18"/>
  <c r="N18"/>
  <c r="M18"/>
  <c r="L18"/>
  <c r="K18"/>
  <c r="J18"/>
  <c r="I18"/>
  <c r="H18"/>
  <c r="G18"/>
  <c r="F18"/>
  <c r="E18"/>
  <c r="D18"/>
  <c r="O17"/>
  <c r="N17"/>
  <c r="M17"/>
  <c r="L17"/>
  <c r="K17"/>
  <c r="J17"/>
  <c r="I17"/>
  <c r="H17"/>
  <c r="G17"/>
  <c r="F17"/>
  <c r="E17"/>
  <c r="D17"/>
  <c r="O16"/>
  <c r="N16"/>
  <c r="M16"/>
  <c r="L16"/>
  <c r="K16"/>
  <c r="J16"/>
  <c r="I16"/>
  <c r="H16"/>
  <c r="G16"/>
  <c r="F16"/>
  <c r="E16"/>
  <c r="D16"/>
  <c r="O15"/>
  <c r="N15"/>
  <c r="M15"/>
  <c r="L15"/>
  <c r="K15"/>
  <c r="J15"/>
  <c r="I15"/>
  <c r="H15"/>
  <c r="G15"/>
  <c r="F15"/>
  <c r="E15"/>
  <c r="D15"/>
  <c r="O14"/>
  <c r="N14"/>
  <c r="M14"/>
  <c r="L14"/>
  <c r="K14"/>
  <c r="J14"/>
  <c r="I14"/>
  <c r="H14"/>
  <c r="G14"/>
  <c r="F14"/>
  <c r="E14"/>
  <c r="D14"/>
  <c r="O13"/>
  <c r="N13"/>
  <c r="M13"/>
  <c r="L13"/>
  <c r="K13"/>
  <c r="J13"/>
  <c r="I13"/>
  <c r="H13"/>
  <c r="G13"/>
  <c r="F13"/>
  <c r="E13"/>
  <c r="D13"/>
  <c r="O12"/>
  <c r="N12"/>
  <c r="M12"/>
  <c r="L12"/>
  <c r="K12"/>
  <c r="J12"/>
  <c r="I12"/>
  <c r="H12"/>
  <c r="G12"/>
  <c r="F12"/>
  <c r="E12"/>
  <c r="D12"/>
  <c r="O11"/>
  <c r="N11"/>
  <c r="M11"/>
  <c r="L11"/>
  <c r="K11"/>
  <c r="J11"/>
  <c r="I11"/>
  <c r="H11"/>
  <c r="G11"/>
  <c r="F11"/>
  <c r="E11"/>
  <c r="D11"/>
  <c r="O10"/>
  <c r="N10"/>
  <c r="M10"/>
  <c r="L10"/>
  <c r="K10"/>
  <c r="J10"/>
  <c r="I10"/>
  <c r="H10"/>
  <c r="G10"/>
  <c r="F10"/>
  <c r="E10"/>
  <c r="D10"/>
  <c r="O9"/>
  <c r="N9"/>
  <c r="M9"/>
  <c r="L9"/>
  <c r="K9"/>
  <c r="J9"/>
  <c r="I9"/>
  <c r="H9"/>
  <c r="G9"/>
  <c r="F9"/>
  <c r="E9"/>
  <c r="D9"/>
  <c r="P6"/>
  <c r="O6"/>
  <c r="N6"/>
  <c r="M6"/>
  <c r="L6"/>
  <c r="K6"/>
  <c r="P85"/>
  <c r="P82"/>
  <c r="P81"/>
  <c r="P80"/>
  <c r="P79"/>
  <c r="P78"/>
  <c r="P77"/>
  <c r="P74"/>
  <c r="P73"/>
  <c r="P72"/>
  <c r="P71"/>
  <c r="P70"/>
  <c r="P67"/>
  <c r="P66"/>
  <c r="P65"/>
  <c r="P64"/>
  <c r="P63"/>
  <c r="P62"/>
  <c r="P61"/>
  <c r="P60"/>
  <c r="P57"/>
  <c r="P56"/>
  <c r="P55"/>
  <c r="P54"/>
  <c r="P53"/>
  <c r="P52"/>
  <c r="P51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2"/>
  <c r="P21"/>
  <c r="P20"/>
  <c r="P19"/>
  <c r="P18"/>
  <c r="P17"/>
  <c r="P16"/>
  <c r="P15"/>
  <c r="P14"/>
  <c r="P13"/>
  <c r="P12"/>
  <c r="P11"/>
  <c r="P69"/>
  <c r="P7" i="4"/>
  <c r="O7"/>
  <c r="N7"/>
  <c r="M7"/>
  <c r="L7"/>
  <c r="K7"/>
  <c r="J7"/>
  <c r="I7"/>
  <c r="H7"/>
  <c r="G7"/>
  <c r="M228"/>
  <c r="L228"/>
  <c r="M227"/>
  <c r="L227"/>
  <c r="M226"/>
  <c r="L226"/>
  <c r="M224"/>
  <c r="L224"/>
  <c r="M223"/>
  <c r="L223"/>
  <c r="M222"/>
  <c r="L222"/>
  <c r="M221"/>
  <c r="L221"/>
  <c r="M220"/>
  <c r="L220"/>
  <c r="M219"/>
  <c r="L219"/>
  <c r="M218"/>
  <c r="L218"/>
  <c r="M216"/>
  <c r="L216"/>
  <c r="M214"/>
  <c r="L214"/>
  <c r="M212"/>
  <c r="L212"/>
  <c r="M210"/>
  <c r="L210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00"/>
  <c r="L200"/>
  <c r="M197"/>
  <c r="L197"/>
  <c r="M196"/>
  <c r="L196"/>
  <c r="M195"/>
  <c r="L195"/>
  <c r="M194"/>
  <c r="L194"/>
  <c r="M193"/>
  <c r="L193"/>
  <c r="M192"/>
  <c r="L192"/>
  <c r="M191"/>
  <c r="L191"/>
  <c r="M190"/>
  <c r="L190"/>
  <c r="M189"/>
  <c r="L189"/>
  <c r="M188"/>
  <c r="L188"/>
  <c r="M187"/>
  <c r="L187"/>
  <c r="M186"/>
  <c r="L186"/>
  <c r="M185"/>
  <c r="L185"/>
  <c r="M184"/>
  <c r="L184"/>
  <c r="M183"/>
  <c r="L183"/>
  <c r="M182"/>
  <c r="L182"/>
  <c r="M181"/>
  <c r="L181"/>
  <c r="M180"/>
  <c r="L180"/>
  <c r="M179"/>
  <c r="L179"/>
  <c r="M178"/>
  <c r="L178"/>
  <c r="M177"/>
  <c r="L177"/>
  <c r="M176"/>
  <c r="L176"/>
  <c r="M175"/>
  <c r="L175"/>
  <c r="M174"/>
  <c r="L174"/>
  <c r="M173"/>
  <c r="L173"/>
  <c r="M172"/>
  <c r="L172"/>
  <c r="M171"/>
  <c r="L171"/>
  <c r="M170"/>
  <c r="L170"/>
  <c r="M169"/>
  <c r="L169"/>
  <c r="M168"/>
  <c r="L168"/>
  <c r="M167"/>
  <c r="L167"/>
  <c r="M166"/>
  <c r="L166"/>
  <c r="M165"/>
  <c r="L165"/>
  <c r="M164"/>
  <c r="L164"/>
  <c r="M163"/>
  <c r="L163"/>
  <c r="M162"/>
  <c r="L162"/>
  <c r="M161"/>
  <c r="L161"/>
  <c r="M160"/>
  <c r="L160"/>
  <c r="M159"/>
  <c r="L159"/>
  <c r="M158"/>
  <c r="L158"/>
  <c r="M157"/>
  <c r="L157"/>
  <c r="M156"/>
  <c r="L156"/>
  <c r="M155"/>
  <c r="L155"/>
  <c r="M154"/>
  <c r="L154"/>
  <c r="M153"/>
  <c r="L153"/>
  <c r="M152"/>
  <c r="L152"/>
  <c r="M151"/>
  <c r="L151"/>
  <c r="M150"/>
  <c r="L150"/>
  <c r="M149"/>
  <c r="L149"/>
  <c r="M148"/>
  <c r="L148"/>
  <c r="M147"/>
  <c r="L147"/>
  <c r="M146"/>
  <c r="L146"/>
  <c r="M145"/>
  <c r="L145"/>
  <c r="M144"/>
  <c r="L144"/>
  <c r="M143"/>
  <c r="L143"/>
  <c r="M142"/>
  <c r="L142"/>
  <c r="M141"/>
  <c r="L141"/>
  <c r="M140"/>
  <c r="L140"/>
  <c r="M138"/>
  <c r="L138"/>
  <c r="M136"/>
  <c r="L136"/>
  <c r="M134"/>
  <c r="L134"/>
  <c r="M133"/>
  <c r="L133"/>
  <c r="M132"/>
  <c r="L132"/>
  <c r="M131"/>
  <c r="L131"/>
  <c r="M130"/>
  <c r="L130"/>
  <c r="M129"/>
  <c r="L129"/>
  <c r="M128"/>
  <c r="L128"/>
  <c r="M127"/>
  <c r="L127"/>
  <c r="M126"/>
  <c r="L126"/>
  <c r="M125"/>
  <c r="L125"/>
  <c r="M124"/>
  <c r="L124"/>
  <c r="M123"/>
  <c r="L123"/>
  <c r="M122"/>
  <c r="L122"/>
  <c r="M121"/>
  <c r="L121"/>
  <c r="M120"/>
  <c r="L120"/>
  <c r="M119"/>
  <c r="L119"/>
  <c r="M118"/>
  <c r="L118"/>
  <c r="M117"/>
  <c r="L117"/>
  <c r="M116"/>
  <c r="L116"/>
  <c r="M115"/>
  <c r="L115"/>
  <c r="M114"/>
  <c r="L114"/>
  <c r="M113"/>
  <c r="L113"/>
  <c r="M112"/>
  <c r="L112"/>
  <c r="M111"/>
  <c r="L111"/>
  <c r="M110"/>
  <c r="L110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M98"/>
  <c r="L98"/>
  <c r="M97"/>
  <c r="L97"/>
  <c r="M96"/>
  <c r="L96"/>
  <c r="M95"/>
  <c r="L95"/>
  <c r="M94"/>
  <c r="L94"/>
  <c r="M93"/>
  <c r="L93"/>
  <c r="M92"/>
  <c r="L92"/>
  <c r="M91"/>
  <c r="L91"/>
  <c r="M90"/>
  <c r="L90"/>
  <c r="M89"/>
  <c r="L89"/>
  <c r="M88"/>
  <c r="L88"/>
  <c r="M87"/>
  <c r="L87"/>
  <c r="M86"/>
  <c r="L86"/>
  <c r="M85"/>
  <c r="L85"/>
  <c r="M84"/>
  <c r="L84"/>
  <c r="M83"/>
  <c r="L83"/>
  <c r="M82"/>
  <c r="L82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4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6"/>
  <c r="L36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M16"/>
  <c r="L16"/>
  <c r="M15"/>
  <c r="L15"/>
  <c r="M14"/>
  <c r="L14"/>
  <c r="M13"/>
  <c r="L13"/>
  <c r="M12"/>
  <c r="L12"/>
  <c r="M11"/>
  <c r="L11"/>
  <c r="M10"/>
  <c r="L10"/>
  <c r="M9"/>
  <c r="L9"/>
  <c r="P6"/>
  <c r="O6"/>
  <c r="N6"/>
  <c r="M6"/>
  <c r="L6"/>
  <c r="M92" i="3"/>
  <c r="L92"/>
  <c r="M90"/>
  <c r="L90"/>
  <c r="M88"/>
  <c r="L88"/>
  <c r="M86"/>
  <c r="L86"/>
  <c r="M84"/>
  <c r="L84"/>
  <c r="M82"/>
  <c r="L82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69"/>
  <c r="L69"/>
  <c r="M68"/>
  <c r="L68"/>
  <c r="M67"/>
  <c r="L67"/>
  <c r="M66"/>
  <c r="L66"/>
  <c r="M65"/>
  <c r="L65"/>
  <c r="M64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M48"/>
  <c r="L48"/>
  <c r="M47"/>
  <c r="L47"/>
  <c r="M46"/>
  <c r="L46"/>
  <c r="M45"/>
  <c r="M99" s="1"/>
  <c r="L45"/>
  <c r="L99" s="1"/>
  <c r="M42"/>
  <c r="M100" s="1"/>
  <c r="L42"/>
  <c r="L100" s="1"/>
  <c r="M40"/>
  <c r="L40"/>
  <c r="M38"/>
  <c r="L38"/>
  <c r="M37"/>
  <c r="L37"/>
  <c r="M36"/>
  <c r="L36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M16"/>
  <c r="M97" s="1"/>
  <c r="L16"/>
  <c r="L97" s="1"/>
  <c r="M15"/>
  <c r="L15"/>
  <c r="M14"/>
  <c r="L14"/>
  <c r="M13"/>
  <c r="L13"/>
  <c r="M12"/>
  <c r="L12"/>
  <c r="M11"/>
  <c r="M98" s="1"/>
  <c r="L11"/>
  <c r="L98" s="1"/>
  <c r="M10"/>
  <c r="L10"/>
  <c r="M9"/>
  <c r="L9"/>
  <c r="P7"/>
  <c r="O7"/>
  <c r="N7"/>
  <c r="M7"/>
  <c r="L7"/>
  <c r="P6"/>
  <c r="O6"/>
  <c r="N6"/>
  <c r="M6"/>
  <c r="L6"/>
  <c r="C517" i="16"/>
  <c r="C516"/>
  <c r="C518" s="1"/>
  <c r="B517"/>
  <c r="B516"/>
  <c r="A517"/>
  <c r="A516"/>
  <c r="M33" i="8"/>
  <c r="L33"/>
  <c r="L27"/>
  <c r="M24"/>
  <c r="L24"/>
  <c r="M12"/>
  <c r="L12"/>
  <c r="M9"/>
  <c r="L9"/>
  <c r="P7"/>
  <c r="O7"/>
  <c r="N7"/>
  <c r="M7"/>
  <c r="L7"/>
  <c r="P5"/>
  <c r="O5"/>
  <c r="N5"/>
  <c r="M5"/>
  <c r="L5"/>
  <c r="M106" i="2"/>
  <c r="L106"/>
  <c r="K106"/>
  <c r="J106"/>
  <c r="I106"/>
  <c r="H106"/>
  <c r="G106"/>
  <c r="N84"/>
  <c r="O103"/>
  <c r="N103"/>
  <c r="O102"/>
  <c r="N102"/>
  <c r="O101"/>
  <c r="N101"/>
  <c r="O99"/>
  <c r="N99"/>
  <c r="O98"/>
  <c r="N98"/>
  <c r="O97"/>
  <c r="N97"/>
  <c r="O96"/>
  <c r="N96"/>
  <c r="O95"/>
  <c r="N95"/>
  <c r="O94"/>
  <c r="N94"/>
  <c r="O93"/>
  <c r="N93"/>
  <c r="O91"/>
  <c r="N91"/>
  <c r="O90"/>
  <c r="N90"/>
  <c r="O89"/>
  <c r="N89"/>
  <c r="O88"/>
  <c r="N88"/>
  <c r="O87"/>
  <c r="N87"/>
  <c r="O86"/>
  <c r="N86"/>
  <c r="O84"/>
  <c r="O83"/>
  <c r="N83"/>
  <c r="O82"/>
  <c r="N82"/>
  <c r="O81"/>
  <c r="N81"/>
  <c r="O80"/>
  <c r="N80"/>
  <c r="O79"/>
  <c r="N79"/>
  <c r="O78"/>
  <c r="N78"/>
  <c r="O77"/>
  <c r="N77"/>
  <c r="O76"/>
  <c r="N76"/>
  <c r="O74"/>
  <c r="N74"/>
  <c r="O73"/>
  <c r="N73"/>
  <c r="O72"/>
  <c r="N72"/>
  <c r="O71"/>
  <c r="N71"/>
  <c r="O70"/>
  <c r="N70"/>
  <c r="O69"/>
  <c r="N69"/>
  <c r="O68"/>
  <c r="N68"/>
  <c r="O67"/>
  <c r="N67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P32"/>
  <c r="P66" s="1"/>
  <c r="P75" s="1"/>
  <c r="P85" s="1"/>
  <c r="P100" s="1"/>
  <c r="P104" s="1"/>
  <c r="P87" i="13" s="1"/>
  <c r="O11" i="2"/>
  <c r="O32" s="1"/>
  <c r="O66" s="1"/>
  <c r="O75" s="1"/>
  <c r="O85" s="1"/>
  <c r="O100" s="1"/>
  <c r="O104" s="1"/>
  <c r="O87" i="13" s="1"/>
  <c r="N11" i="2"/>
  <c r="N32" s="1"/>
  <c r="N66" s="1"/>
  <c r="N75" s="1"/>
  <c r="N85" s="1"/>
  <c r="N100" s="1"/>
  <c r="N104" s="1"/>
  <c r="N87" i="13" s="1"/>
  <c r="O10" i="2"/>
  <c r="N10"/>
  <c r="P6"/>
  <c r="O6"/>
  <c r="N6"/>
  <c r="M6"/>
  <c r="L6"/>
  <c r="M5"/>
  <c r="L5"/>
  <c r="M1"/>
  <c r="L1"/>
  <c r="O9"/>
  <c r="N9"/>
  <c r="O1117" i="1"/>
  <c r="N1117"/>
  <c r="O1116"/>
  <c r="N1116"/>
  <c r="O1115"/>
  <c r="N1115"/>
  <c r="O1114"/>
  <c r="N1114"/>
  <c r="O1113"/>
  <c r="N1113"/>
  <c r="O1112"/>
  <c r="N1112"/>
  <c r="O1111"/>
  <c r="N1111"/>
  <c r="O1110"/>
  <c r="N1110"/>
  <c r="O1109"/>
  <c r="N1109"/>
  <c r="O1108"/>
  <c r="N1108"/>
  <c r="O1107"/>
  <c r="N1107"/>
  <c r="O1106"/>
  <c r="N1106"/>
  <c r="O1105"/>
  <c r="N1105"/>
  <c r="O1104"/>
  <c r="N1104"/>
  <c r="O1103"/>
  <c r="N1103"/>
  <c r="O1102"/>
  <c r="N1102"/>
  <c r="O1101"/>
  <c r="N1101"/>
  <c r="O1100"/>
  <c r="N1100"/>
  <c r="O1099"/>
  <c r="N1099"/>
  <c r="O1098"/>
  <c r="N1098"/>
  <c r="O1097"/>
  <c r="N1097"/>
  <c r="O1096"/>
  <c r="N1096"/>
  <c r="O1095"/>
  <c r="N1095"/>
  <c r="O1094"/>
  <c r="N1094"/>
  <c r="O1093"/>
  <c r="N1093"/>
  <c r="O1092"/>
  <c r="N1092"/>
  <c r="O1091"/>
  <c r="N1091"/>
  <c r="O1090"/>
  <c r="N1090"/>
  <c r="O1089"/>
  <c r="N1089"/>
  <c r="O1088"/>
  <c r="N1088"/>
  <c r="O1087"/>
  <c r="N1087"/>
  <c r="O1086"/>
  <c r="N1086"/>
  <c r="O1085"/>
  <c r="N1085"/>
  <c r="O1084"/>
  <c r="N1084"/>
  <c r="O1083"/>
  <c r="N1083"/>
  <c r="O1082"/>
  <c r="N1082"/>
  <c r="O1081"/>
  <c r="N1081"/>
  <c r="O1080"/>
  <c r="N1080"/>
  <c r="O1079"/>
  <c r="N1079"/>
  <c r="O1078"/>
  <c r="N1078"/>
  <c r="O1077"/>
  <c r="N1077"/>
  <c r="O1076"/>
  <c r="N1076"/>
  <c r="O1075"/>
  <c r="N1075"/>
  <c r="O1074"/>
  <c r="N1074"/>
  <c r="O1073"/>
  <c r="N1073"/>
  <c r="O1072"/>
  <c r="N1072"/>
  <c r="O1071"/>
  <c r="N1071"/>
  <c r="O1070"/>
  <c r="N1070"/>
  <c r="O1069"/>
  <c r="N1069"/>
  <c r="O1068"/>
  <c r="N1068"/>
  <c r="O1067"/>
  <c r="N1067"/>
  <c r="O1066"/>
  <c r="N1066"/>
  <c r="O1065"/>
  <c r="N1065"/>
  <c r="O1064"/>
  <c r="N1064"/>
  <c r="O1063"/>
  <c r="N1063"/>
  <c r="O1062"/>
  <c r="N1062"/>
  <c r="O1061"/>
  <c r="N1061"/>
  <c r="O1060"/>
  <c r="N1060"/>
  <c r="O1059"/>
  <c r="N1059"/>
  <c r="O1058"/>
  <c r="N1058"/>
  <c r="O1057"/>
  <c r="N1057"/>
  <c r="O1056"/>
  <c r="N1056"/>
  <c r="O1055"/>
  <c r="N1055"/>
  <c r="O1054"/>
  <c r="N1054"/>
  <c r="O1053"/>
  <c r="N1053"/>
  <c r="O1052"/>
  <c r="N1052"/>
  <c r="O1051"/>
  <c r="N1051"/>
  <c r="O1050"/>
  <c r="N1050"/>
  <c r="O1049"/>
  <c r="N1049"/>
  <c r="O1048"/>
  <c r="N1048"/>
  <c r="O1047"/>
  <c r="N1047"/>
  <c r="O1046"/>
  <c r="N1046"/>
  <c r="O1045"/>
  <c r="N1045"/>
  <c r="O1044"/>
  <c r="N1044"/>
  <c r="O1043"/>
  <c r="N1043"/>
  <c r="O1042"/>
  <c r="N1042"/>
  <c r="O1041"/>
  <c r="N1041"/>
  <c r="O1040"/>
  <c r="N1040"/>
  <c r="O1039"/>
  <c r="N1039"/>
  <c r="O1038"/>
  <c r="N1038"/>
  <c r="O1037"/>
  <c r="N1037"/>
  <c r="O1036"/>
  <c r="N1036"/>
  <c r="O1035"/>
  <c r="N1035"/>
  <c r="O1034"/>
  <c r="N1034"/>
  <c r="O1033"/>
  <c r="N1033"/>
  <c r="O1032"/>
  <c r="N1032"/>
  <c r="O1031"/>
  <c r="N1031"/>
  <c r="O1030"/>
  <c r="N1030"/>
  <c r="O1029"/>
  <c r="N1029"/>
  <c r="O1028"/>
  <c r="N1028"/>
  <c r="O1027"/>
  <c r="N1027"/>
  <c r="O1026"/>
  <c r="N1026"/>
  <c r="O1025"/>
  <c r="N1025"/>
  <c r="O1024"/>
  <c r="N1024"/>
  <c r="O1023"/>
  <c r="N1023"/>
  <c r="O1022"/>
  <c r="N1022"/>
  <c r="O1021"/>
  <c r="N1021"/>
  <c r="O1020"/>
  <c r="N1020"/>
  <c r="O1019"/>
  <c r="N1019"/>
  <c r="O1018"/>
  <c r="N1018"/>
  <c r="O1017"/>
  <c r="N1017"/>
  <c r="O1016"/>
  <c r="N1016"/>
  <c r="P228" i="4"/>
  <c r="O1015" i="1"/>
  <c r="O228" i="4" s="1"/>
  <c r="N1015" i="1"/>
  <c r="N228" i="4" s="1"/>
  <c r="O1014" i="1"/>
  <c r="N1014"/>
  <c r="O1013"/>
  <c r="N1013"/>
  <c r="O1012"/>
  <c r="N1012"/>
  <c r="O1011"/>
  <c r="N1011"/>
  <c r="O1010"/>
  <c r="N1010"/>
  <c r="O1009"/>
  <c r="N1009"/>
  <c r="O1008"/>
  <c r="N1008"/>
  <c r="O1007"/>
  <c r="N1007"/>
  <c r="O1006"/>
  <c r="N1006"/>
  <c r="O1005"/>
  <c r="N1005"/>
  <c r="O1004"/>
  <c r="N1004"/>
  <c r="O1003"/>
  <c r="N1003"/>
  <c r="O1002"/>
  <c r="N1002"/>
  <c r="O1001"/>
  <c r="N1001"/>
  <c r="O1000"/>
  <c r="N1000"/>
  <c r="O999"/>
  <c r="N999"/>
  <c r="O998"/>
  <c r="N998"/>
  <c r="O997"/>
  <c r="N997"/>
  <c r="O996"/>
  <c r="N996"/>
  <c r="O995"/>
  <c r="N995"/>
  <c r="O994"/>
  <c r="N994"/>
  <c r="O993"/>
  <c r="N993"/>
  <c r="O992"/>
  <c r="N992"/>
  <c r="O991"/>
  <c r="N991"/>
  <c r="O990"/>
  <c r="N990"/>
  <c r="O989"/>
  <c r="N989"/>
  <c r="O988"/>
  <c r="N988"/>
  <c r="O987"/>
  <c r="N987"/>
  <c r="O986"/>
  <c r="N986"/>
  <c r="O985"/>
  <c r="N985"/>
  <c r="O984"/>
  <c r="N984"/>
  <c r="O983"/>
  <c r="N983"/>
  <c r="O982"/>
  <c r="N982"/>
  <c r="O981"/>
  <c r="N981"/>
  <c r="O980"/>
  <c r="N980"/>
  <c r="O979"/>
  <c r="N979"/>
  <c r="O978"/>
  <c r="N978"/>
  <c r="O977"/>
  <c r="N977"/>
  <c r="O976"/>
  <c r="N976"/>
  <c r="O975"/>
  <c r="N975"/>
  <c r="O974"/>
  <c r="N974"/>
  <c r="O973"/>
  <c r="N973"/>
  <c r="O972"/>
  <c r="N972"/>
  <c r="O971"/>
  <c r="N971"/>
  <c r="O970"/>
  <c r="N970"/>
  <c r="O969"/>
  <c r="N969"/>
  <c r="O968"/>
  <c r="N968"/>
  <c r="O967"/>
  <c r="N967"/>
  <c r="O966"/>
  <c r="N966"/>
  <c r="O965"/>
  <c r="N965"/>
  <c r="O964"/>
  <c r="N964"/>
  <c r="O963"/>
  <c r="N963"/>
  <c r="O962"/>
  <c r="N962"/>
  <c r="O961"/>
  <c r="N961"/>
  <c r="O960"/>
  <c r="N960"/>
  <c r="O959"/>
  <c r="N959"/>
  <c r="O958"/>
  <c r="N958"/>
  <c r="O957"/>
  <c r="N957"/>
  <c r="O956"/>
  <c r="N956"/>
  <c r="O955"/>
  <c r="N955"/>
  <c r="O954"/>
  <c r="N954"/>
  <c r="O953"/>
  <c r="N953"/>
  <c r="O952"/>
  <c r="N952"/>
  <c r="O951"/>
  <c r="N951"/>
  <c r="O950"/>
  <c r="N950"/>
  <c r="O949"/>
  <c r="N949"/>
  <c r="O948"/>
  <c r="N948"/>
  <c r="O947"/>
  <c r="N947"/>
  <c r="O946"/>
  <c r="N946"/>
  <c r="O945"/>
  <c r="N945"/>
  <c r="O944"/>
  <c r="N944"/>
  <c r="O943"/>
  <c r="N943"/>
  <c r="O942"/>
  <c r="N942"/>
  <c r="O941"/>
  <c r="N941"/>
  <c r="O940"/>
  <c r="N940"/>
  <c r="O939"/>
  <c r="N939"/>
  <c r="O938"/>
  <c r="N938"/>
  <c r="O937"/>
  <c r="N937"/>
  <c r="O936"/>
  <c r="N936"/>
  <c r="O935"/>
  <c r="N935"/>
  <c r="O934"/>
  <c r="N934"/>
  <c r="O933"/>
  <c r="N933"/>
  <c r="O932"/>
  <c r="N932"/>
  <c r="O931"/>
  <c r="N931"/>
  <c r="O930"/>
  <c r="N930"/>
  <c r="O929"/>
  <c r="N929"/>
  <c r="O928"/>
  <c r="N928"/>
  <c r="O927"/>
  <c r="N927"/>
  <c r="O926"/>
  <c r="N926"/>
  <c r="O925"/>
  <c r="N925"/>
  <c r="O924"/>
  <c r="N924"/>
  <c r="O923"/>
  <c r="N923"/>
  <c r="P227" i="4"/>
  <c r="O922" i="1"/>
  <c r="O227" i="4" s="1"/>
  <c r="N922" i="1"/>
  <c r="N227" i="4" s="1"/>
  <c r="O921" i="1"/>
  <c r="N921"/>
  <c r="N226" i="4" s="1"/>
  <c r="O920" i="1"/>
  <c r="N920"/>
  <c r="O919"/>
  <c r="N919"/>
  <c r="O918"/>
  <c r="N918"/>
  <c r="O917"/>
  <c r="N917"/>
  <c r="O916"/>
  <c r="N916"/>
  <c r="O915"/>
  <c r="N915"/>
  <c r="O914"/>
  <c r="N914"/>
  <c r="O913"/>
  <c r="N913"/>
  <c r="O912"/>
  <c r="N912"/>
  <c r="O911"/>
  <c r="N911"/>
  <c r="O910"/>
  <c r="N910"/>
  <c r="O909"/>
  <c r="N909"/>
  <c r="O908"/>
  <c r="N908"/>
  <c r="O907"/>
  <c r="N907"/>
  <c r="O906"/>
  <c r="N906"/>
  <c r="O905"/>
  <c r="N905"/>
  <c r="O904"/>
  <c r="N904"/>
  <c r="O903"/>
  <c r="N903"/>
  <c r="O902"/>
  <c r="N902"/>
  <c r="O901"/>
  <c r="N901"/>
  <c r="O900"/>
  <c r="N900"/>
  <c r="O899"/>
  <c r="N899"/>
  <c r="O898"/>
  <c r="N898"/>
  <c r="O897"/>
  <c r="N897"/>
  <c r="O896"/>
  <c r="N896"/>
  <c r="O895"/>
  <c r="N895"/>
  <c r="O894"/>
  <c r="N894"/>
  <c r="P224" i="4"/>
  <c r="O893" i="1"/>
  <c r="O224" i="4" s="1"/>
  <c r="N893" i="1"/>
  <c r="N224" i="4" s="1"/>
  <c r="O892" i="1"/>
  <c r="N892"/>
  <c r="O891"/>
  <c r="N891"/>
  <c r="O890"/>
  <c r="N890"/>
  <c r="P223" i="4"/>
  <c r="O889" i="1"/>
  <c r="O223" i="4" s="1"/>
  <c r="N889" i="1"/>
  <c r="N223" i="4" s="1"/>
  <c r="O888" i="1"/>
  <c r="N888"/>
  <c r="O887"/>
  <c r="N887"/>
  <c r="O886"/>
  <c r="N886"/>
  <c r="O885"/>
  <c r="N885"/>
  <c r="O884"/>
  <c r="N884"/>
  <c r="P222" i="4"/>
  <c r="O883" i="1"/>
  <c r="O222" i="4" s="1"/>
  <c r="N883" i="1"/>
  <c r="N222" i="4" s="1"/>
  <c r="O882" i="1"/>
  <c r="N882"/>
  <c r="O881"/>
  <c r="N881"/>
  <c r="P221" i="4"/>
  <c r="O880" i="1"/>
  <c r="O221" i="4" s="1"/>
  <c r="N880" i="1"/>
  <c r="N221" i="4" s="1"/>
  <c r="P220"/>
  <c r="O879" i="1"/>
  <c r="O220" i="4" s="1"/>
  <c r="N879" i="1"/>
  <c r="N220" i="4" s="1"/>
  <c r="O878" i="1"/>
  <c r="N878"/>
  <c r="O877"/>
  <c r="N877"/>
  <c r="O876"/>
  <c r="N876"/>
  <c r="O875"/>
  <c r="N875"/>
  <c r="O874"/>
  <c r="N874"/>
  <c r="O873"/>
  <c r="N873"/>
  <c r="O872"/>
  <c r="N872"/>
  <c r="O871"/>
  <c r="N871"/>
  <c r="O870"/>
  <c r="N870"/>
  <c r="O869"/>
  <c r="N869"/>
  <c r="O868"/>
  <c r="N868"/>
  <c r="O867"/>
  <c r="N867"/>
  <c r="O866"/>
  <c r="N866"/>
  <c r="O865"/>
  <c r="N865"/>
  <c r="P219" i="4"/>
  <c r="O864" i="1"/>
  <c r="O219" i="4" s="1"/>
  <c r="N864" i="1"/>
  <c r="N219" i="4" s="1"/>
  <c r="O863" i="1"/>
  <c r="N863"/>
  <c r="N218" i="4" s="1"/>
  <c r="O862" i="1"/>
  <c r="N862"/>
  <c r="O861"/>
  <c r="N861"/>
  <c r="O860"/>
  <c r="N860"/>
  <c r="O858"/>
  <c r="N858"/>
  <c r="O857"/>
  <c r="N857"/>
  <c r="N214" i="4" s="1"/>
  <c r="O856" i="1"/>
  <c r="N856"/>
  <c r="O854"/>
  <c r="N854"/>
  <c r="O853"/>
  <c r="N853"/>
  <c r="N33" i="8" s="1"/>
  <c r="O852" i="1"/>
  <c r="N852"/>
  <c r="N209" i="4" s="1"/>
  <c r="O851" i="1"/>
  <c r="N851"/>
  <c r="N208" i="4" s="1"/>
  <c r="O850" i="1"/>
  <c r="N850"/>
  <c r="N207" i="4" s="1"/>
  <c r="O849" i="1"/>
  <c r="N849"/>
  <c r="N206" i="4" s="1"/>
  <c r="O848" i="1"/>
  <c r="N848"/>
  <c r="N205" i="4" s="1"/>
  <c r="O847" i="1"/>
  <c r="N847"/>
  <c r="O846"/>
  <c r="N846"/>
  <c r="O845"/>
  <c r="N845"/>
  <c r="N204" i="4" s="1"/>
  <c r="O844" i="1"/>
  <c r="N844"/>
  <c r="O843"/>
  <c r="N843"/>
  <c r="O842"/>
  <c r="N842"/>
  <c r="O841"/>
  <c r="N841"/>
  <c r="O840"/>
  <c r="N840"/>
  <c r="O839"/>
  <c r="N839"/>
  <c r="N203" i="4" s="1"/>
  <c r="O838" i="1"/>
  <c r="N838"/>
  <c r="O837"/>
  <c r="N837"/>
  <c r="O836"/>
  <c r="N836"/>
  <c r="O835"/>
  <c r="N835"/>
  <c r="O834"/>
  <c r="N834"/>
  <c r="O833"/>
  <c r="N833"/>
  <c r="O832"/>
  <c r="N832"/>
  <c r="O831"/>
  <c r="N831"/>
  <c r="O830"/>
  <c r="N830"/>
  <c r="O829"/>
  <c r="N829"/>
  <c r="O828"/>
  <c r="N828"/>
  <c r="O827"/>
  <c r="N827"/>
  <c r="O826"/>
  <c r="N826"/>
  <c r="O825"/>
  <c r="N825"/>
  <c r="O824"/>
  <c r="N824"/>
  <c r="O823"/>
  <c r="N823"/>
  <c r="O822"/>
  <c r="N822"/>
  <c r="O821"/>
  <c r="N821"/>
  <c r="O820"/>
  <c r="N820"/>
  <c r="O819"/>
  <c r="N819"/>
  <c r="N202" i="4" s="1"/>
  <c r="O818" i="1"/>
  <c r="N818"/>
  <c r="O817"/>
  <c r="N817"/>
  <c r="O816"/>
  <c r="N816"/>
  <c r="N201" i="4" s="1"/>
  <c r="O815" i="1"/>
  <c r="N815"/>
  <c r="O814"/>
  <c r="N814"/>
  <c r="O813"/>
  <c r="N813"/>
  <c r="O812"/>
  <c r="N812"/>
  <c r="N200" i="4" s="1"/>
  <c r="O811" i="1"/>
  <c r="N811"/>
  <c r="O810"/>
  <c r="N810"/>
  <c r="O809"/>
  <c r="N809"/>
  <c r="N12" i="8" s="1"/>
  <c r="O808" i="1"/>
  <c r="N808"/>
  <c r="O807"/>
  <c r="N807"/>
  <c r="O806"/>
  <c r="N806"/>
  <c r="O805"/>
  <c r="N805"/>
  <c r="O804"/>
  <c r="N804"/>
  <c r="O803"/>
  <c r="N803"/>
  <c r="O802"/>
  <c r="N802"/>
  <c r="O801"/>
  <c r="N801"/>
  <c r="O800"/>
  <c r="N800"/>
  <c r="O799"/>
  <c r="N799"/>
  <c r="O798"/>
  <c r="N798"/>
  <c r="O797"/>
  <c r="N797"/>
  <c r="O796"/>
  <c r="N796"/>
  <c r="O795"/>
  <c r="N795"/>
  <c r="O794"/>
  <c r="N794"/>
  <c r="O793"/>
  <c r="N793"/>
  <c r="O792"/>
  <c r="N792"/>
  <c r="N196" i="4" s="1"/>
  <c r="P195"/>
  <c r="O791" i="1"/>
  <c r="O195" i="4" s="1"/>
  <c r="N791" i="1"/>
  <c r="N195" i="4" s="1"/>
  <c r="O790" i="1"/>
  <c r="N790"/>
  <c r="O789"/>
  <c r="N789"/>
  <c r="P194" i="4"/>
  <c r="O788" i="1"/>
  <c r="O194" i="4" s="1"/>
  <c r="N788" i="1"/>
  <c r="N194" i="4" s="1"/>
  <c r="O787" i="1"/>
  <c r="N787"/>
  <c r="N193" i="4" s="1"/>
  <c r="O786" i="1"/>
  <c r="N786"/>
  <c r="O785"/>
  <c r="N785"/>
  <c r="O784"/>
  <c r="N784"/>
  <c r="O783"/>
  <c r="N783"/>
  <c r="O782"/>
  <c r="N782"/>
  <c r="O781"/>
  <c r="N781"/>
  <c r="O780"/>
  <c r="N780"/>
  <c r="O779"/>
  <c r="N779"/>
  <c r="O778"/>
  <c r="N778"/>
  <c r="O777"/>
  <c r="N777"/>
  <c r="O776"/>
  <c r="N776"/>
  <c r="O775"/>
  <c r="N775"/>
  <c r="O774"/>
  <c r="N774"/>
  <c r="O773"/>
  <c r="N773"/>
  <c r="N192" i="4" s="1"/>
  <c r="O772" i="1"/>
  <c r="N772"/>
  <c r="O771"/>
  <c r="N771"/>
  <c r="O770"/>
  <c r="N770"/>
  <c r="O769"/>
  <c r="N769"/>
  <c r="O768"/>
  <c r="N768"/>
  <c r="O767"/>
  <c r="N767"/>
  <c r="N191" i="4" s="1"/>
  <c r="O766" i="1"/>
  <c r="N766"/>
  <c r="O765"/>
  <c r="N765"/>
  <c r="O764"/>
  <c r="N764"/>
  <c r="O763"/>
  <c r="N763"/>
  <c r="O762"/>
  <c r="N762"/>
  <c r="O761"/>
  <c r="N761"/>
  <c r="N190" i="4" s="1"/>
  <c r="O760" i="1"/>
  <c r="N760"/>
  <c r="O759"/>
  <c r="N759"/>
  <c r="O758"/>
  <c r="N758"/>
  <c r="O757"/>
  <c r="N757"/>
  <c r="O756"/>
  <c r="N756"/>
  <c r="O755"/>
  <c r="N755"/>
  <c r="N189" i="4" s="1"/>
  <c r="O754" i="1"/>
  <c r="N754"/>
  <c r="O753"/>
  <c r="N753"/>
  <c r="O752"/>
  <c r="N752"/>
  <c r="O751"/>
  <c r="N751"/>
  <c r="O750"/>
  <c r="N750"/>
  <c r="O749"/>
  <c r="N749"/>
  <c r="N188" i="4" s="1"/>
  <c r="O748" i="1"/>
  <c r="N748"/>
  <c r="O747"/>
  <c r="N747"/>
  <c r="O746"/>
  <c r="N746"/>
  <c r="O745"/>
  <c r="N745"/>
  <c r="O744"/>
  <c r="N744"/>
  <c r="O743"/>
  <c r="N743"/>
  <c r="N187" i="4" s="1"/>
  <c r="O742" i="1"/>
  <c r="N742"/>
  <c r="O741"/>
  <c r="N741"/>
  <c r="O740"/>
  <c r="N740"/>
  <c r="O739"/>
  <c r="N739"/>
  <c r="O738"/>
  <c r="N738"/>
  <c r="O737"/>
  <c r="N737"/>
  <c r="N186" i="4" s="1"/>
  <c r="O736" i="1"/>
  <c r="N736"/>
  <c r="O735"/>
  <c r="N735"/>
  <c r="O734"/>
  <c r="N734"/>
  <c r="O733"/>
  <c r="N733"/>
  <c r="O732"/>
  <c r="N732"/>
  <c r="O731"/>
  <c r="N731"/>
  <c r="N185" i="4" s="1"/>
  <c r="O730" i="1"/>
  <c r="N730"/>
  <c r="O729"/>
  <c r="N729"/>
  <c r="O728"/>
  <c r="N728"/>
  <c r="O727"/>
  <c r="N727"/>
  <c r="O726"/>
  <c r="N726"/>
  <c r="O725"/>
  <c r="N725"/>
  <c r="N184" i="4" s="1"/>
  <c r="O724" i="1"/>
  <c r="N724"/>
  <c r="O723"/>
  <c r="N723"/>
  <c r="O722"/>
  <c r="N722"/>
  <c r="O721"/>
  <c r="N721"/>
  <c r="O720"/>
  <c r="N720"/>
  <c r="O719"/>
  <c r="N719"/>
  <c r="N183" i="4" s="1"/>
  <c r="O718" i="1"/>
  <c r="N718"/>
  <c r="N182" i="4" s="1"/>
  <c r="O717" i="1"/>
  <c r="N717"/>
  <c r="N181" i="4" s="1"/>
  <c r="O716" i="1"/>
  <c r="N716"/>
  <c r="O715"/>
  <c r="N715"/>
  <c r="O714"/>
  <c r="N714"/>
  <c r="O713"/>
  <c r="N713"/>
  <c r="O712"/>
  <c r="N712"/>
  <c r="P180" i="4"/>
  <c r="O711" i="1"/>
  <c r="O180" i="4" s="1"/>
  <c r="N711" i="1"/>
  <c r="N180" i="4" s="1"/>
  <c r="P179"/>
  <c r="O710" i="1"/>
  <c r="O179" i="4" s="1"/>
  <c r="N710" i="1"/>
  <c r="N179" i="4" s="1"/>
  <c r="P178"/>
  <c r="O709" i="1"/>
  <c r="O178" i="4" s="1"/>
  <c r="N709" i="1"/>
  <c r="N178" i="4" s="1"/>
  <c r="P177"/>
  <c r="O708" i="1"/>
  <c r="O177" i="4" s="1"/>
  <c r="N708" i="1"/>
  <c r="N177" i="4" s="1"/>
  <c r="P176"/>
  <c r="O707" i="1"/>
  <c r="O176" i="4" s="1"/>
  <c r="N707" i="1"/>
  <c r="N176" i="4" s="1"/>
  <c r="P175"/>
  <c r="O706" i="1"/>
  <c r="O175" i="4" s="1"/>
  <c r="N706" i="1"/>
  <c r="N175" i="4" s="1"/>
  <c r="O705" i="1"/>
  <c r="N705"/>
  <c r="O704"/>
  <c r="N704"/>
  <c r="O703"/>
  <c r="N703"/>
  <c r="P174" i="4"/>
  <c r="O702" i="1"/>
  <c r="O174" i="4" s="1"/>
  <c r="N702" i="1"/>
  <c r="N174" i="4" s="1"/>
  <c r="O701" i="1"/>
  <c r="N701"/>
  <c r="O700"/>
  <c r="N700"/>
  <c r="P173" i="4"/>
  <c r="O699" i="1"/>
  <c r="O173" i="4" s="1"/>
  <c r="N699" i="1"/>
  <c r="N173" i="4" s="1"/>
  <c r="O698" i="1"/>
  <c r="N698"/>
  <c r="O697"/>
  <c r="N697"/>
  <c r="O696"/>
  <c r="N696"/>
  <c r="O695"/>
  <c r="N695"/>
  <c r="O694"/>
  <c r="N694"/>
  <c r="O693"/>
  <c r="N693"/>
  <c r="O692"/>
  <c r="N692"/>
  <c r="P172" i="4"/>
  <c r="O691" i="1"/>
  <c r="O172" i="4" s="1"/>
  <c r="N691" i="1"/>
  <c r="N172" i="4" s="1"/>
  <c r="P171"/>
  <c r="O690" i="1"/>
  <c r="O171" i="4" s="1"/>
  <c r="N690" i="1"/>
  <c r="N171" i="4" s="1"/>
  <c r="O689" i="1"/>
  <c r="N689"/>
  <c r="O688"/>
  <c r="N688"/>
  <c r="O687"/>
  <c r="N687"/>
  <c r="O686"/>
  <c r="N686"/>
  <c r="O685"/>
  <c r="N685"/>
  <c r="O684"/>
  <c r="N684"/>
  <c r="O683"/>
  <c r="N683"/>
  <c r="O682"/>
  <c r="N682"/>
  <c r="O681"/>
  <c r="N681"/>
  <c r="O680"/>
  <c r="N680"/>
  <c r="O679"/>
  <c r="N679"/>
  <c r="O678"/>
  <c r="N678"/>
  <c r="P170" i="4"/>
  <c r="O677" i="1"/>
  <c r="O170" i="4" s="1"/>
  <c r="N677" i="1"/>
  <c r="N170" i="4" s="1"/>
  <c r="O676" i="1"/>
  <c r="N676"/>
  <c r="N54" i="3" s="1"/>
  <c r="O675" i="1"/>
  <c r="N675"/>
  <c r="O674"/>
  <c r="N674"/>
  <c r="O673"/>
  <c r="N673"/>
  <c r="N168" i="4" s="1"/>
  <c r="O672" i="1"/>
  <c r="N672"/>
  <c r="O671"/>
  <c r="N671"/>
  <c r="O670"/>
  <c r="N670"/>
  <c r="P167" i="4"/>
  <c r="O669" i="1"/>
  <c r="O167" i="4" s="1"/>
  <c r="N669" i="1"/>
  <c r="N167" i="4" s="1"/>
  <c r="P166"/>
  <c r="O668" i="1"/>
  <c r="O166" i="4" s="1"/>
  <c r="N668" i="1"/>
  <c r="N166" i="4" s="1"/>
  <c r="O667" i="1"/>
  <c r="N667"/>
  <c r="O666"/>
  <c r="N666"/>
  <c r="P165" i="4"/>
  <c r="O665" i="1"/>
  <c r="O165" i="4" s="1"/>
  <c r="N665" i="1"/>
  <c r="N165" i="4" s="1"/>
  <c r="P164"/>
  <c r="O664" i="1"/>
  <c r="O164" i="4" s="1"/>
  <c r="N664" i="1"/>
  <c r="N164" i="4" s="1"/>
  <c r="O663" i="1"/>
  <c r="N663"/>
  <c r="N52" i="3" s="1"/>
  <c r="P162" i="4"/>
  <c r="O662" i="1"/>
  <c r="O162" i="4" s="1"/>
  <c r="N662" i="1"/>
  <c r="N162" i="4" s="1"/>
  <c r="O661" i="1"/>
  <c r="N661"/>
  <c r="O660"/>
  <c r="N660"/>
  <c r="O659"/>
  <c r="N659"/>
  <c r="P161" i="4"/>
  <c r="O658" i="1"/>
  <c r="O161" i="4" s="1"/>
  <c r="N658" i="1"/>
  <c r="N161" i="4" s="1"/>
  <c r="O657" i="1"/>
  <c r="N657"/>
  <c r="O656"/>
  <c r="N656"/>
  <c r="P160" i="4"/>
  <c r="O655" i="1"/>
  <c r="O160" i="4" s="1"/>
  <c r="N655" i="1"/>
  <c r="N160" i="4" s="1"/>
  <c r="O654" i="1"/>
  <c r="N654"/>
  <c r="N159" i="4" s="1"/>
  <c r="O653" i="1"/>
  <c r="N653"/>
  <c r="N158" i="4" s="1"/>
  <c r="O652" i="1"/>
  <c r="N652"/>
  <c r="N157" i="4" s="1"/>
  <c r="O651" i="1"/>
  <c r="N651"/>
  <c r="O650"/>
  <c r="N650"/>
  <c r="O649"/>
  <c r="N649"/>
  <c r="O648"/>
  <c r="N648"/>
  <c r="O647"/>
  <c r="N647"/>
  <c r="O646"/>
  <c r="N646"/>
  <c r="O645"/>
  <c r="N645"/>
  <c r="N156" i="4" s="1"/>
  <c r="P155"/>
  <c r="O644" i="1"/>
  <c r="O155" i="4" s="1"/>
  <c r="N644" i="1"/>
  <c r="N155" i="4" s="1"/>
  <c r="O643" i="1"/>
  <c r="N643"/>
  <c r="O642"/>
  <c r="N642"/>
  <c r="O641"/>
  <c r="N641"/>
  <c r="N154" i="4" s="1"/>
  <c r="P153"/>
  <c r="O640" i="1"/>
  <c r="O153" i="4" s="1"/>
  <c r="N640" i="1"/>
  <c r="N153" i="4" s="1"/>
  <c r="P152"/>
  <c r="O639" i="1"/>
  <c r="O152" i="4" s="1"/>
  <c r="N639" i="1"/>
  <c r="N152" i="4" s="1"/>
  <c r="P151"/>
  <c r="O638" i="1"/>
  <c r="O151" i="4" s="1"/>
  <c r="N638" i="1"/>
  <c r="N151" i="4" s="1"/>
  <c r="P150"/>
  <c r="O637" i="1"/>
  <c r="O150" i="4" s="1"/>
  <c r="N637" i="1"/>
  <c r="N150" i="4" s="1"/>
  <c r="P149"/>
  <c r="O636" i="1"/>
  <c r="O149" i="4" s="1"/>
  <c r="N636" i="1"/>
  <c r="N149" i="4" s="1"/>
  <c r="P148"/>
  <c r="O635" i="1"/>
  <c r="O148" i="4" s="1"/>
  <c r="N635" i="1"/>
  <c r="N148" i="4" s="1"/>
  <c r="P147"/>
  <c r="O634" i="1"/>
  <c r="O147" i="4" s="1"/>
  <c r="N634" i="1"/>
  <c r="N147" i="4" s="1"/>
  <c r="P146"/>
  <c r="O633" i="1"/>
  <c r="O146" i="4" s="1"/>
  <c r="N633" i="1"/>
  <c r="N146" i="4" s="1"/>
  <c r="P145"/>
  <c r="O632" i="1"/>
  <c r="O145" i="4" s="1"/>
  <c r="N632" i="1"/>
  <c r="N145" i="4" s="1"/>
  <c r="P144"/>
  <c r="O631" i="1"/>
  <c r="O144" i="4" s="1"/>
  <c r="N631" i="1"/>
  <c r="N144" i="4" s="1"/>
  <c r="P143"/>
  <c r="O630" i="1"/>
  <c r="O143" i="4" s="1"/>
  <c r="N630" i="1"/>
  <c r="N143" i="4" s="1"/>
  <c r="O629" i="1"/>
  <c r="N629"/>
  <c r="N142" i="4" s="1"/>
  <c r="O628" i="1"/>
  <c r="N628"/>
  <c r="N141" i="4" s="1"/>
  <c r="P140"/>
  <c r="O627" i="1"/>
  <c r="O140" i="4" s="1"/>
  <c r="N627" i="1"/>
  <c r="N140" i="4" s="1"/>
  <c r="O626" i="1"/>
  <c r="N626"/>
  <c r="O624"/>
  <c r="N624"/>
  <c r="O623"/>
  <c r="N623"/>
  <c r="N136" i="4" s="1"/>
  <c r="O622" i="1"/>
  <c r="N622"/>
  <c r="O621"/>
  <c r="N621"/>
  <c r="N9" i="8" s="1"/>
  <c r="O620" i="1"/>
  <c r="N620"/>
  <c r="O619"/>
  <c r="N619"/>
  <c r="O618"/>
  <c r="N618"/>
  <c r="P133" i="4"/>
  <c r="O617" i="1"/>
  <c r="O133" i="4" s="1"/>
  <c r="N617" i="1"/>
  <c r="N133" i="4" s="1"/>
  <c r="O616" i="1"/>
  <c r="N616"/>
  <c r="O615"/>
  <c r="N615"/>
  <c r="O614"/>
  <c r="N614"/>
  <c r="O613"/>
  <c r="N613"/>
  <c r="O612"/>
  <c r="N612"/>
  <c r="O611"/>
  <c r="N611"/>
  <c r="P132" i="4"/>
  <c r="O610" i="1"/>
  <c r="O132" i="4" s="1"/>
  <c r="N610" i="1"/>
  <c r="N132" i="4" s="1"/>
  <c r="O609" i="1"/>
  <c r="N609"/>
  <c r="O608"/>
  <c r="N608"/>
  <c r="P131" i="4"/>
  <c r="O607" i="1"/>
  <c r="O131" i="4" s="1"/>
  <c r="N607" i="1"/>
  <c r="N131" i="4" s="1"/>
  <c r="O606" i="1"/>
  <c r="N606"/>
  <c r="O605"/>
  <c r="N605"/>
  <c r="O604"/>
  <c r="N604"/>
  <c r="P130" i="4"/>
  <c r="O603" i="1"/>
  <c r="O130" i="4" s="1"/>
  <c r="N603" i="1"/>
  <c r="N130" i="4" s="1"/>
  <c r="O602" i="1"/>
  <c r="N602"/>
  <c r="O601"/>
  <c r="N601"/>
  <c r="O600"/>
  <c r="N600"/>
  <c r="O599"/>
  <c r="N599"/>
  <c r="O598"/>
  <c r="N598"/>
  <c r="O597"/>
  <c r="N597"/>
  <c r="O596"/>
  <c r="N596"/>
  <c r="O595"/>
  <c r="N595"/>
  <c r="P129" i="4"/>
  <c r="O594" i="1"/>
  <c r="O129" i="4" s="1"/>
  <c r="N594" i="1"/>
  <c r="N129" i="4" s="1"/>
  <c r="O593" i="1"/>
  <c r="N593"/>
  <c r="O592"/>
  <c r="N592"/>
  <c r="O591"/>
  <c r="N591"/>
  <c r="O590"/>
  <c r="N590"/>
  <c r="P128" i="4"/>
  <c r="O589" i="1"/>
  <c r="O128" i="4" s="1"/>
  <c r="N589" i="1"/>
  <c r="N128" i="4" s="1"/>
  <c r="O588" i="1"/>
  <c r="N588"/>
  <c r="O587"/>
  <c r="N587"/>
  <c r="P127" i="4"/>
  <c r="O586" i="1"/>
  <c r="O127" i="4" s="1"/>
  <c r="N586" i="1"/>
  <c r="N127" i="4" s="1"/>
  <c r="O585" i="1"/>
  <c r="N585"/>
  <c r="O584"/>
  <c r="N584"/>
  <c r="O583"/>
  <c r="N583"/>
  <c r="O582"/>
  <c r="N582"/>
  <c r="O581"/>
  <c r="N581"/>
  <c r="O580"/>
  <c r="N580"/>
  <c r="O579"/>
  <c r="N579"/>
  <c r="O578"/>
  <c r="N578"/>
  <c r="O577"/>
  <c r="N577"/>
  <c r="O576"/>
  <c r="N576"/>
  <c r="O575"/>
  <c r="N575"/>
  <c r="O574"/>
  <c r="N574"/>
  <c r="O573"/>
  <c r="N573"/>
  <c r="O572"/>
  <c r="N572"/>
  <c r="O571"/>
  <c r="N571"/>
  <c r="O570"/>
  <c r="N570"/>
  <c r="O569"/>
  <c r="N569"/>
  <c r="O568"/>
  <c r="N568"/>
  <c r="O567"/>
  <c r="N567"/>
  <c r="O566"/>
  <c r="N566"/>
  <c r="P126" i="4"/>
  <c r="O565" i="1"/>
  <c r="O126" i="4" s="1"/>
  <c r="N565" i="1"/>
  <c r="N126" i="4" s="1"/>
  <c r="O564" i="1"/>
  <c r="N564"/>
  <c r="O563"/>
  <c r="N563"/>
  <c r="O562"/>
  <c r="N562"/>
  <c r="O561"/>
  <c r="N561"/>
  <c r="O560"/>
  <c r="N560"/>
  <c r="P125" i="4"/>
  <c r="O559" i="1"/>
  <c r="O125" i="4" s="1"/>
  <c r="N559" i="1"/>
  <c r="N125" i="4" s="1"/>
  <c r="O558" i="1"/>
  <c r="N558"/>
  <c r="N124" i="4" s="1"/>
  <c r="O557" i="1"/>
  <c r="N557"/>
  <c r="O556"/>
  <c r="N556"/>
  <c r="O555"/>
  <c r="N555"/>
  <c r="O554"/>
  <c r="N554"/>
  <c r="O553"/>
  <c r="N553"/>
  <c r="O552"/>
  <c r="N552"/>
  <c r="O551"/>
  <c r="N551"/>
  <c r="O550"/>
  <c r="N550"/>
  <c r="P123" i="4"/>
  <c r="O549" i="1"/>
  <c r="O123" i="4" s="1"/>
  <c r="N549" i="1"/>
  <c r="N123" i="4" s="1"/>
  <c r="O548" i="1"/>
  <c r="N548"/>
  <c r="O547"/>
  <c r="N547"/>
  <c r="O546"/>
  <c r="N546"/>
  <c r="O545"/>
  <c r="N545"/>
  <c r="P122" i="4"/>
  <c r="O544" i="1"/>
  <c r="O122" i="4" s="1"/>
  <c r="N544" i="1"/>
  <c r="N122" i="4" s="1"/>
  <c r="P121"/>
  <c r="O543" i="1"/>
  <c r="O121" i="4" s="1"/>
  <c r="N543" i="1"/>
  <c r="N121" i="4" s="1"/>
  <c r="O542" i="1"/>
  <c r="N542"/>
  <c r="O541"/>
  <c r="N541"/>
  <c r="P120" i="4"/>
  <c r="O540" i="1"/>
  <c r="O120" i="4" s="1"/>
  <c r="N540" i="1"/>
  <c r="N120" i="4" s="1"/>
  <c r="O539" i="1"/>
  <c r="N539"/>
  <c r="O538"/>
  <c r="N538"/>
  <c r="N119" i="4" s="1"/>
  <c r="O537" i="1"/>
  <c r="N537"/>
  <c r="O536"/>
  <c r="N536"/>
  <c r="O535"/>
  <c r="N535"/>
  <c r="O534"/>
  <c r="N534"/>
  <c r="P118" i="4"/>
  <c r="O533" i="1"/>
  <c r="O118" i="4" s="1"/>
  <c r="N533" i="1"/>
  <c r="N118" i="4" s="1"/>
  <c r="O532" i="1"/>
  <c r="N532"/>
  <c r="O531"/>
  <c r="N531"/>
  <c r="O530"/>
  <c r="N530"/>
  <c r="O529"/>
  <c r="N529"/>
  <c r="O528"/>
  <c r="N528"/>
  <c r="O527"/>
  <c r="N527"/>
  <c r="P117" i="4"/>
  <c r="O526" i="1"/>
  <c r="O117" i="4" s="1"/>
  <c r="N526" i="1"/>
  <c r="N117" i="4" s="1"/>
  <c r="O525" i="1"/>
  <c r="N525"/>
  <c r="O524"/>
  <c r="N524"/>
  <c r="O523"/>
  <c r="N523"/>
  <c r="O522"/>
  <c r="N522"/>
  <c r="O521"/>
  <c r="N521"/>
  <c r="O520"/>
  <c r="N520"/>
  <c r="O519"/>
  <c r="N519"/>
  <c r="O518"/>
  <c r="N518"/>
  <c r="P116" i="4"/>
  <c r="O517" i="1"/>
  <c r="O116" i="4" s="1"/>
  <c r="N517" i="1"/>
  <c r="N116" i="4" s="1"/>
  <c r="O516" i="1"/>
  <c r="N516"/>
  <c r="O515"/>
  <c r="N515"/>
  <c r="O514"/>
  <c r="N514"/>
  <c r="O513"/>
  <c r="N513"/>
  <c r="O512"/>
  <c r="N512"/>
  <c r="O511"/>
  <c r="N511"/>
  <c r="O510"/>
  <c r="N510"/>
  <c r="P115" i="4"/>
  <c r="O509" i="1"/>
  <c r="O115" i="4" s="1"/>
  <c r="N509" i="1"/>
  <c r="N115" i="4" s="1"/>
  <c r="O508" i="1"/>
  <c r="N508"/>
  <c r="O507"/>
  <c r="N507"/>
  <c r="P114" i="4"/>
  <c r="O506" i="1"/>
  <c r="O114" i="4" s="1"/>
  <c r="N506" i="1"/>
  <c r="N114" i="4" s="1"/>
  <c r="O505" i="1"/>
  <c r="N505"/>
  <c r="O504"/>
  <c r="N504"/>
  <c r="O503"/>
  <c r="N503"/>
  <c r="O502"/>
  <c r="N502"/>
  <c r="O501"/>
  <c r="N501"/>
  <c r="O500"/>
  <c r="N500"/>
  <c r="O499"/>
  <c r="N499"/>
  <c r="O498"/>
  <c r="N498"/>
  <c r="O497"/>
  <c r="N497"/>
  <c r="O496"/>
  <c r="N496"/>
  <c r="P113" i="4"/>
  <c r="O495" i="1"/>
  <c r="O113" i="4" s="1"/>
  <c r="N495" i="1"/>
  <c r="N113" i="4" s="1"/>
  <c r="O494" i="1"/>
  <c r="N494"/>
  <c r="O493"/>
  <c r="N493"/>
  <c r="O492"/>
  <c r="N492"/>
  <c r="O491"/>
  <c r="N491"/>
  <c r="P112" i="4"/>
  <c r="O490" i="1"/>
  <c r="O112" i="4" s="1"/>
  <c r="N490" i="1"/>
  <c r="N112" i="4" s="1"/>
  <c r="P111"/>
  <c r="O489" i="1"/>
  <c r="O111" i="4" s="1"/>
  <c r="N489" i="1"/>
  <c r="N111" i="4" s="1"/>
  <c r="O488" i="1"/>
  <c r="N488"/>
  <c r="O487"/>
  <c r="N487"/>
  <c r="P110" i="4"/>
  <c r="O486" i="1"/>
  <c r="O110" i="4" s="1"/>
  <c r="N486" i="1"/>
  <c r="N110" i="4" s="1"/>
  <c r="O485" i="1"/>
  <c r="N485"/>
  <c r="O484"/>
  <c r="N484"/>
  <c r="O483"/>
  <c r="N483"/>
  <c r="O482"/>
  <c r="N482"/>
  <c r="O481"/>
  <c r="N481"/>
  <c r="O480"/>
  <c r="N480"/>
  <c r="O479"/>
  <c r="N479"/>
  <c r="O478"/>
  <c r="N478"/>
  <c r="P109" i="4"/>
  <c r="O477" i="1"/>
  <c r="O109" i="4" s="1"/>
  <c r="N477" i="1"/>
  <c r="N109" i="4" s="1"/>
  <c r="O476" i="1"/>
  <c r="N476"/>
  <c r="O475"/>
  <c r="N475"/>
  <c r="O474"/>
  <c r="N474"/>
  <c r="O473"/>
  <c r="N473"/>
  <c r="O472"/>
  <c r="N472"/>
  <c r="O471"/>
  <c r="N471"/>
  <c r="P108" i="4"/>
  <c r="O470" i="1"/>
  <c r="O108" i="4" s="1"/>
  <c r="N470" i="1"/>
  <c r="N108" i="4" s="1"/>
  <c r="O469" i="1"/>
  <c r="N469"/>
  <c r="O468"/>
  <c r="N468"/>
  <c r="O467"/>
  <c r="N467"/>
  <c r="O466"/>
  <c r="N466"/>
  <c r="O465"/>
  <c r="N465"/>
  <c r="O464"/>
  <c r="N464"/>
  <c r="O463"/>
  <c r="N463"/>
  <c r="P107" i="4"/>
  <c r="O462" i="1"/>
  <c r="O107" i="4" s="1"/>
  <c r="N462" i="1"/>
  <c r="N107" i="4" s="1"/>
  <c r="P106"/>
  <c r="O461" i="1"/>
  <c r="O106" i="4" s="1"/>
  <c r="N461" i="1"/>
  <c r="N106" i="4" s="1"/>
  <c r="P105"/>
  <c r="O460" i="1"/>
  <c r="O105" i="4" s="1"/>
  <c r="N460" i="1"/>
  <c r="N105" i="4" s="1"/>
  <c r="P104"/>
  <c r="O459" i="1"/>
  <c r="O104" i="4" s="1"/>
  <c r="N459" i="1"/>
  <c r="N104" i="4" s="1"/>
  <c r="P103"/>
  <c r="O458" i="1"/>
  <c r="O103" i="4" s="1"/>
  <c r="N458" i="1"/>
  <c r="N103" i="4" s="1"/>
  <c r="P102"/>
  <c r="O457" i="1"/>
  <c r="O102" i="4" s="1"/>
  <c r="N457" i="1"/>
  <c r="N102" i="4" s="1"/>
  <c r="P101"/>
  <c r="O456" i="1"/>
  <c r="O101" i="4" s="1"/>
  <c r="N456" i="1"/>
  <c r="N101" i="4" s="1"/>
  <c r="P100"/>
  <c r="O455" i="1"/>
  <c r="O100" i="4" s="1"/>
  <c r="N455" i="1"/>
  <c r="N100" i="4" s="1"/>
  <c r="O454" i="1"/>
  <c r="N454"/>
  <c r="O453"/>
  <c r="N453"/>
  <c r="O452"/>
  <c r="N452"/>
  <c r="O451"/>
  <c r="N451"/>
  <c r="P99" i="4"/>
  <c r="O450" i="1"/>
  <c r="O99" i="4" s="1"/>
  <c r="N450" i="1"/>
  <c r="N99" i="4" s="1"/>
  <c r="P98"/>
  <c r="O449" i="1"/>
  <c r="O98" i="4" s="1"/>
  <c r="N449" i="1"/>
  <c r="N98" i="4" s="1"/>
  <c r="O448" i="1"/>
  <c r="N448"/>
  <c r="O447"/>
  <c r="N447"/>
  <c r="O446"/>
  <c r="N446"/>
  <c r="O445"/>
  <c r="N445"/>
  <c r="O444"/>
  <c r="N444"/>
  <c r="O443"/>
  <c r="N443"/>
  <c r="O442"/>
  <c r="N442"/>
  <c r="O441"/>
  <c r="N441"/>
  <c r="P97" i="4"/>
  <c r="O440" i="1"/>
  <c r="O97" i="4" s="1"/>
  <c r="N440" i="1"/>
  <c r="N97" i="4" s="1"/>
  <c r="O439" i="1"/>
  <c r="N439"/>
  <c r="O438"/>
  <c r="N438"/>
  <c r="O437"/>
  <c r="N437"/>
  <c r="O436"/>
  <c r="N436"/>
  <c r="P96" i="4"/>
  <c r="O435" i="1"/>
  <c r="O96" i="4" s="1"/>
  <c r="N435" i="1"/>
  <c r="N96" i="4" s="1"/>
  <c r="O434" i="1"/>
  <c r="N434"/>
  <c r="O433"/>
  <c r="N433"/>
  <c r="P95" i="4"/>
  <c r="O432" i="1"/>
  <c r="O95" i="4" s="1"/>
  <c r="N432" i="1"/>
  <c r="N95" i="4" s="1"/>
  <c r="P94"/>
  <c r="O431" i="1"/>
  <c r="O94" i="4" s="1"/>
  <c r="N431" i="1"/>
  <c r="N34" i="3" s="1"/>
  <c r="O430" i="1"/>
  <c r="N430"/>
  <c r="O429"/>
  <c r="N429"/>
  <c r="P93" i="4"/>
  <c r="O428" i="1"/>
  <c r="O93" i="4" s="1"/>
  <c r="N428" i="1"/>
  <c r="N93" i="4" s="1"/>
  <c r="P92"/>
  <c r="O427" i="1"/>
  <c r="O92" i="4" s="1"/>
  <c r="N427" i="1"/>
  <c r="N32" i="3" s="1"/>
  <c r="O426" i="1"/>
  <c r="N426"/>
  <c r="O425"/>
  <c r="N425"/>
  <c r="O424"/>
  <c r="N424"/>
  <c r="O423"/>
  <c r="N423"/>
  <c r="P91" i="4"/>
  <c r="O422" i="1"/>
  <c r="O91" i="4" s="1"/>
  <c r="N422" i="1"/>
  <c r="N91" i="4" s="1"/>
  <c r="P90"/>
  <c r="O421" i="1"/>
  <c r="O90" i="4" s="1"/>
  <c r="N421" i="1"/>
  <c r="N30" i="3" s="1"/>
  <c r="P89" i="4"/>
  <c r="O420" i="1"/>
  <c r="O89" i="4" s="1"/>
  <c r="N420" i="1"/>
  <c r="N89" i="4" s="1"/>
  <c r="P88"/>
  <c r="O419" i="1"/>
  <c r="O88" i="4" s="1"/>
  <c r="N419" i="1"/>
  <c r="N28" i="3" s="1"/>
  <c r="P87" i="4"/>
  <c r="O418" i="1"/>
  <c r="O87" i="4" s="1"/>
  <c r="N418" i="1"/>
  <c r="N87" i="4" s="1"/>
  <c r="P86"/>
  <c r="O417" i="1"/>
  <c r="O86" i="4" s="1"/>
  <c r="N417" i="1"/>
  <c r="N26" i="3" s="1"/>
  <c r="P85" i="4"/>
  <c r="O416" i="1"/>
  <c r="O85" i="4" s="1"/>
  <c r="N416" i="1"/>
  <c r="N85" i="4" s="1"/>
  <c r="P84"/>
  <c r="O415" i="1"/>
  <c r="O84" i="4" s="1"/>
  <c r="N415" i="1"/>
  <c r="N24" i="3" s="1"/>
  <c r="P83" i="4"/>
  <c r="O414" i="1"/>
  <c r="O83" i="4" s="1"/>
  <c r="N414" i="1"/>
  <c r="N83" i="4" s="1"/>
  <c r="O413" i="1"/>
  <c r="N413"/>
  <c r="O412"/>
  <c r="N412"/>
  <c r="O411"/>
  <c r="N411"/>
  <c r="O410"/>
  <c r="N410"/>
  <c r="O409"/>
  <c r="N409"/>
  <c r="P82" i="4"/>
  <c r="O408" i="1"/>
  <c r="O82" i="4" s="1"/>
  <c r="N408" i="1"/>
  <c r="N82" i="4" s="1"/>
  <c r="O407" i="1"/>
  <c r="N407"/>
  <c r="O406"/>
  <c r="N406"/>
  <c r="O405"/>
  <c r="N405"/>
  <c r="O404"/>
  <c r="N404"/>
  <c r="O403"/>
  <c r="N403"/>
  <c r="P81" i="4"/>
  <c r="O402" i="1"/>
  <c r="O81" i="4" s="1"/>
  <c r="N402" i="1"/>
  <c r="N81" i="4" s="1"/>
  <c r="O401" i="1"/>
  <c r="N401"/>
  <c r="O400"/>
  <c r="N400"/>
  <c r="O399"/>
  <c r="N399"/>
  <c r="O398"/>
  <c r="N398"/>
  <c r="O397"/>
  <c r="N397"/>
  <c r="P80" i="4"/>
  <c r="O396" i="1"/>
  <c r="O80" i="4" s="1"/>
  <c r="N396" i="1"/>
  <c r="N80" i="4" s="1"/>
  <c r="O395" i="1"/>
  <c r="N395"/>
  <c r="O394"/>
  <c r="N394"/>
  <c r="O393"/>
  <c r="N393"/>
  <c r="O392"/>
  <c r="N392"/>
  <c r="O391"/>
  <c r="N391"/>
  <c r="O390"/>
  <c r="N390"/>
  <c r="P79" i="4"/>
  <c r="O389" i="1"/>
  <c r="O79" i="4" s="1"/>
  <c r="N389" i="1"/>
  <c r="N79" i="4" s="1"/>
  <c r="O388" i="1"/>
  <c r="N388"/>
  <c r="O387"/>
  <c r="N387"/>
  <c r="O386"/>
  <c r="N386"/>
  <c r="O385"/>
  <c r="N385"/>
  <c r="O384"/>
  <c r="N384"/>
  <c r="P78" i="4"/>
  <c r="O383" i="1"/>
  <c r="O78" i="4" s="1"/>
  <c r="N383" i="1"/>
  <c r="N78" i="4" s="1"/>
  <c r="O382" i="1"/>
  <c r="N382"/>
  <c r="O381"/>
  <c r="N381"/>
  <c r="O380"/>
  <c r="N380"/>
  <c r="O379"/>
  <c r="N379"/>
  <c r="O378"/>
  <c r="N378"/>
  <c r="P77" i="4"/>
  <c r="O377" i="1"/>
  <c r="O77" i="4" s="1"/>
  <c r="N377" i="1"/>
  <c r="N77" i="4" s="1"/>
  <c r="O376" i="1"/>
  <c r="N376"/>
  <c r="O375"/>
  <c r="N375"/>
  <c r="O374"/>
  <c r="N374"/>
  <c r="O373"/>
  <c r="N373"/>
  <c r="O372"/>
  <c r="N372"/>
  <c r="P76" i="4"/>
  <c r="O371" i="1"/>
  <c r="O76" i="4" s="1"/>
  <c r="N371" i="1"/>
  <c r="N76" i="4" s="1"/>
  <c r="O370" i="1"/>
  <c r="N370"/>
  <c r="O369"/>
  <c r="N369"/>
  <c r="O368"/>
  <c r="N368"/>
  <c r="O367"/>
  <c r="N367"/>
  <c r="O366"/>
  <c r="N366"/>
  <c r="P75" i="4"/>
  <c r="O365" i="1"/>
  <c r="O75" i="4" s="1"/>
  <c r="N365" i="1"/>
  <c r="N75" i="4" s="1"/>
  <c r="O364" i="1"/>
  <c r="N364"/>
  <c r="O363"/>
  <c r="N363"/>
  <c r="O362"/>
  <c r="N362"/>
  <c r="O361"/>
  <c r="N361"/>
  <c r="O360"/>
  <c r="N360"/>
  <c r="P74" i="4"/>
  <c r="O359" i="1"/>
  <c r="O74" i="4" s="1"/>
  <c r="N359" i="1"/>
  <c r="N74" i="4" s="1"/>
  <c r="O358" i="1"/>
  <c r="N358"/>
  <c r="O357"/>
  <c r="N357"/>
  <c r="O356"/>
  <c r="N356"/>
  <c r="O355"/>
  <c r="N355"/>
  <c r="O354"/>
  <c r="N354"/>
  <c r="O353"/>
  <c r="N353"/>
  <c r="P73" i="4"/>
  <c r="O352" i="1"/>
  <c r="O73" i="4" s="1"/>
  <c r="N352" i="1"/>
  <c r="N73" i="4" s="1"/>
  <c r="O351" i="1"/>
  <c r="N351"/>
  <c r="O350"/>
  <c r="N350"/>
  <c r="O349"/>
  <c r="N349"/>
  <c r="O348"/>
  <c r="N348"/>
  <c r="O347"/>
  <c r="N347"/>
  <c r="P72" i="4"/>
  <c r="O346" i="1"/>
  <c r="O72" i="4" s="1"/>
  <c r="N346" i="1"/>
  <c r="N72" i="4" s="1"/>
  <c r="O345" i="1"/>
  <c r="N345"/>
  <c r="O344"/>
  <c r="N344"/>
  <c r="O343"/>
  <c r="N343"/>
  <c r="O342"/>
  <c r="N342"/>
  <c r="O341"/>
  <c r="N341"/>
  <c r="P71" i="4"/>
  <c r="O340" i="1"/>
  <c r="O71" i="4" s="1"/>
  <c r="N340" i="1"/>
  <c r="N71" i="4" s="1"/>
  <c r="O339" i="1"/>
  <c r="N339"/>
  <c r="O338"/>
  <c r="N338"/>
  <c r="O337"/>
  <c r="N337"/>
  <c r="O336"/>
  <c r="N336"/>
  <c r="O335"/>
  <c r="N335"/>
  <c r="P70" i="4"/>
  <c r="O334" i="1"/>
  <c r="O70" i="4" s="1"/>
  <c r="N334" i="1"/>
  <c r="N70" i="4" s="1"/>
  <c r="O333" i="1"/>
  <c r="N333"/>
  <c r="O332"/>
  <c r="N332"/>
  <c r="O331"/>
  <c r="N331"/>
  <c r="O330"/>
  <c r="N330"/>
  <c r="O329"/>
  <c r="N329"/>
  <c r="P69" i="4"/>
  <c r="O328" i="1"/>
  <c r="O69" i="4" s="1"/>
  <c r="N328" i="1"/>
  <c r="N69" i="4" s="1"/>
  <c r="O327" i="1"/>
  <c r="N327"/>
  <c r="O326"/>
  <c r="N326"/>
  <c r="O325"/>
  <c r="N325"/>
  <c r="O324"/>
  <c r="N324"/>
  <c r="O323"/>
  <c r="N323"/>
  <c r="P68" i="4"/>
  <c r="O322" i="1"/>
  <c r="O68" i="4" s="1"/>
  <c r="N322" i="1"/>
  <c r="N68" i="4" s="1"/>
  <c r="O321" i="1"/>
  <c r="N321"/>
  <c r="O320"/>
  <c r="N320"/>
  <c r="O319"/>
  <c r="N319"/>
  <c r="O318"/>
  <c r="N318"/>
  <c r="O317"/>
  <c r="N317"/>
  <c r="O316"/>
  <c r="N316"/>
  <c r="P67" i="4"/>
  <c r="O315" i="1"/>
  <c r="O67" i="4" s="1"/>
  <c r="N315" i="1"/>
  <c r="N67" i="4" s="1"/>
  <c r="O314" i="1"/>
  <c r="N314"/>
  <c r="O313"/>
  <c r="N313"/>
  <c r="O312"/>
  <c r="N312"/>
  <c r="O311"/>
  <c r="N311"/>
  <c r="O310"/>
  <c r="N310"/>
  <c r="P66" i="4"/>
  <c r="O309" i="1"/>
  <c r="O66" i="4" s="1"/>
  <c r="N309" i="1"/>
  <c r="N66" i="4" s="1"/>
  <c r="O308" i="1"/>
  <c r="N308"/>
  <c r="O307"/>
  <c r="N307"/>
  <c r="O306"/>
  <c r="N306"/>
  <c r="O305"/>
  <c r="N305"/>
  <c r="O304"/>
  <c r="N304"/>
  <c r="P65" i="4"/>
  <c r="O303" i="1"/>
  <c r="O65" i="4" s="1"/>
  <c r="N303" i="1"/>
  <c r="N65" i="4" s="1"/>
  <c r="O302" i="1"/>
  <c r="N302"/>
  <c r="O301"/>
  <c r="N301"/>
  <c r="O300"/>
  <c r="N300"/>
  <c r="O299"/>
  <c r="N299"/>
  <c r="O298"/>
  <c r="N298"/>
  <c r="P64" i="4"/>
  <c r="O297" i="1"/>
  <c r="O64" i="4" s="1"/>
  <c r="N297" i="1"/>
  <c r="N64" i="4" s="1"/>
  <c r="O296" i="1"/>
  <c r="N296"/>
  <c r="O295"/>
  <c r="N295"/>
  <c r="O294"/>
  <c r="N294"/>
  <c r="O293"/>
  <c r="N293"/>
  <c r="O292"/>
  <c r="N292"/>
  <c r="P63" i="4"/>
  <c r="O291" i="1"/>
  <c r="O63" i="4" s="1"/>
  <c r="N291" i="1"/>
  <c r="N63" i="4" s="1"/>
  <c r="O290" i="1"/>
  <c r="N290"/>
  <c r="O289"/>
  <c r="N289"/>
  <c r="O288"/>
  <c r="N288"/>
  <c r="O287"/>
  <c r="N287"/>
  <c r="O286"/>
  <c r="N286"/>
  <c r="P62" i="4"/>
  <c r="O285" i="1"/>
  <c r="O62" i="4" s="1"/>
  <c r="N285" i="1"/>
  <c r="N62" i="4" s="1"/>
  <c r="O284" i="1"/>
  <c r="N284"/>
  <c r="O283"/>
  <c r="N283"/>
  <c r="O282"/>
  <c r="N282"/>
  <c r="O281"/>
  <c r="N281"/>
  <c r="O280"/>
  <c r="N280"/>
  <c r="P61" i="4"/>
  <c r="O279" i="1"/>
  <c r="O61" i="4" s="1"/>
  <c r="N279" i="1"/>
  <c r="N61" i="4" s="1"/>
  <c r="O278" i="1"/>
  <c r="N278"/>
  <c r="O277"/>
  <c r="N277"/>
  <c r="O276"/>
  <c r="N276"/>
  <c r="O275"/>
  <c r="N275"/>
  <c r="O274"/>
  <c r="N274"/>
  <c r="P60" i="4"/>
  <c r="O273" i="1"/>
  <c r="O60" i="4" s="1"/>
  <c r="N273" i="1"/>
  <c r="N60" i="4" s="1"/>
  <c r="O272" i="1"/>
  <c r="N272"/>
  <c r="O271"/>
  <c r="N271"/>
  <c r="O270"/>
  <c r="N270"/>
  <c r="O269"/>
  <c r="N269"/>
  <c r="O268"/>
  <c r="N268"/>
  <c r="P59" i="4"/>
  <c r="O267" i="1"/>
  <c r="O59" i="4" s="1"/>
  <c r="N267" i="1"/>
  <c r="N59" i="4" s="1"/>
  <c r="O266" i="1"/>
  <c r="N266"/>
  <c r="O265"/>
  <c r="N265"/>
  <c r="O264"/>
  <c r="N264"/>
  <c r="O263"/>
  <c r="N263"/>
  <c r="O262"/>
  <c r="N262"/>
  <c r="P58" i="4"/>
  <c r="O261" i="1"/>
  <c r="O58" i="4" s="1"/>
  <c r="N261" i="1"/>
  <c r="N58" i="4" s="1"/>
  <c r="O260" i="1"/>
  <c r="N260"/>
  <c r="O259"/>
  <c r="N259"/>
  <c r="O258"/>
  <c r="N258"/>
  <c r="O257"/>
  <c r="N257"/>
  <c r="O256"/>
  <c r="N256"/>
  <c r="P57" i="4"/>
  <c r="O255" i="1"/>
  <c r="O57" i="4" s="1"/>
  <c r="N255" i="1"/>
  <c r="N57" i="4" s="1"/>
  <c r="O254" i="1"/>
  <c r="N254"/>
  <c r="O253"/>
  <c r="N253"/>
  <c r="O252"/>
  <c r="N252"/>
  <c r="O251"/>
  <c r="N251"/>
  <c r="O250"/>
  <c r="N250"/>
  <c r="P56" i="4"/>
  <c r="O249" i="1"/>
  <c r="O56" i="4" s="1"/>
  <c r="N249" i="1"/>
  <c r="N56" i="4" s="1"/>
  <c r="O248" i="1"/>
  <c r="N248"/>
  <c r="O247"/>
  <c r="N247"/>
  <c r="O246"/>
  <c r="N246"/>
  <c r="O245"/>
  <c r="N245"/>
  <c r="O244"/>
  <c r="N244"/>
  <c r="P55" i="4"/>
  <c r="O243" i="1"/>
  <c r="O55" i="4" s="1"/>
  <c r="N243" i="1"/>
  <c r="N55" i="4" s="1"/>
  <c r="O242" i="1"/>
  <c r="N242"/>
  <c r="O241"/>
  <c r="N241"/>
  <c r="O240"/>
  <c r="N240"/>
  <c r="O239"/>
  <c r="N239"/>
  <c r="O238"/>
  <c r="N238"/>
  <c r="P54" i="4"/>
  <c r="O237" i="1"/>
  <c r="O54" i="4" s="1"/>
  <c r="N237" i="1"/>
  <c r="N54" i="4" s="1"/>
  <c r="O236" i="1"/>
  <c r="N236"/>
  <c r="O235"/>
  <c r="N235"/>
  <c r="O234"/>
  <c r="N234"/>
  <c r="O233"/>
  <c r="N233"/>
  <c r="O232"/>
  <c r="N232"/>
  <c r="P53" i="4"/>
  <c r="O231" i="1"/>
  <c r="O53" i="4" s="1"/>
  <c r="N231" i="1"/>
  <c r="N53" i="4" s="1"/>
  <c r="O230" i="1"/>
  <c r="N230"/>
  <c r="O229"/>
  <c r="N229"/>
  <c r="O228"/>
  <c r="N228"/>
  <c r="O227"/>
  <c r="N227"/>
  <c r="O226"/>
  <c r="N226"/>
  <c r="P52" i="4"/>
  <c r="O225" i="1"/>
  <c r="O52" i="4" s="1"/>
  <c r="N225" i="1"/>
  <c r="N52" i="4" s="1"/>
  <c r="O224" i="1"/>
  <c r="N224"/>
  <c r="O223"/>
  <c r="N223"/>
  <c r="O222"/>
  <c r="N222"/>
  <c r="O221"/>
  <c r="N221"/>
  <c r="O220"/>
  <c r="N220"/>
  <c r="P51" i="4"/>
  <c r="O219" i="1"/>
  <c r="O51" i="4" s="1"/>
  <c r="N219" i="1"/>
  <c r="N51" i="4" s="1"/>
  <c r="O218" i="1"/>
  <c r="N218"/>
  <c r="O217"/>
  <c r="N217"/>
  <c r="O216"/>
  <c r="N216"/>
  <c r="O215"/>
  <c r="N215"/>
  <c r="O214"/>
  <c r="N214"/>
  <c r="P50" i="4"/>
  <c r="O213" i="1"/>
  <c r="O50" i="4" s="1"/>
  <c r="N213" i="1"/>
  <c r="N50" i="4" s="1"/>
  <c r="O212" i="1"/>
  <c r="N212"/>
  <c r="O211"/>
  <c r="N211"/>
  <c r="O210"/>
  <c r="N210"/>
  <c r="O209"/>
  <c r="N209"/>
  <c r="O208"/>
  <c r="N208"/>
  <c r="P49" i="4"/>
  <c r="O207" i="1"/>
  <c r="O49" i="4" s="1"/>
  <c r="N207" i="1"/>
  <c r="N49" i="4" s="1"/>
  <c r="O206" i="1"/>
  <c r="N206"/>
  <c r="O205"/>
  <c r="N205"/>
  <c r="O204"/>
  <c r="N204"/>
  <c r="O203"/>
  <c r="N203"/>
  <c r="O202"/>
  <c r="N202"/>
  <c r="P48" i="4"/>
  <c r="O201" i="1"/>
  <c r="O48" i="4" s="1"/>
  <c r="N201" i="1"/>
  <c r="N48" i="4" s="1"/>
  <c r="O200" i="1"/>
  <c r="N200"/>
  <c r="O199"/>
  <c r="N199"/>
  <c r="O198"/>
  <c r="N198"/>
  <c r="O197"/>
  <c r="N197"/>
  <c r="O196"/>
  <c r="N196"/>
  <c r="P47" i="4"/>
  <c r="O195" i="1"/>
  <c r="O47" i="4" s="1"/>
  <c r="N195" i="1"/>
  <c r="N47" i="4" s="1"/>
  <c r="O194" i="1"/>
  <c r="N194"/>
  <c r="O193"/>
  <c r="N193"/>
  <c r="O192"/>
  <c r="N192"/>
  <c r="O191"/>
  <c r="N191"/>
  <c r="O190"/>
  <c r="N190"/>
  <c r="P46" i="4"/>
  <c r="O189" i="1"/>
  <c r="O46" i="4" s="1"/>
  <c r="N189" i="1"/>
  <c r="N46" i="4" s="1"/>
  <c r="O188" i="1"/>
  <c r="N188"/>
  <c r="O187"/>
  <c r="N187"/>
  <c r="O186"/>
  <c r="N186"/>
  <c r="O185"/>
  <c r="N185"/>
  <c r="O184"/>
  <c r="N184"/>
  <c r="P45" i="4"/>
  <c r="O183" i="1"/>
  <c r="O45" i="4" s="1"/>
  <c r="N183" i="1"/>
  <c r="N45" i="4" s="1"/>
  <c r="O182" i="1"/>
  <c r="N182"/>
  <c r="O181"/>
  <c r="N181"/>
  <c r="O180"/>
  <c r="N180"/>
  <c r="O179"/>
  <c r="N179"/>
  <c r="O178"/>
  <c r="N178"/>
  <c r="P44" i="4"/>
  <c r="O177" i="1"/>
  <c r="O44" i="4" s="1"/>
  <c r="N177" i="1"/>
  <c r="N44" i="4" s="1"/>
  <c r="O176" i="1"/>
  <c r="N176"/>
  <c r="O175"/>
  <c r="N175"/>
  <c r="O174"/>
  <c r="N174"/>
  <c r="O173"/>
  <c r="N173"/>
  <c r="O172"/>
  <c r="N172"/>
  <c r="P43" i="4"/>
  <c r="O171" i="1"/>
  <c r="O43" i="4" s="1"/>
  <c r="N171" i="1"/>
  <c r="N43" i="4" s="1"/>
  <c r="O170" i="1"/>
  <c r="N170"/>
  <c r="O169"/>
  <c r="N169"/>
  <c r="O168"/>
  <c r="N168"/>
  <c r="O167"/>
  <c r="N167"/>
  <c r="O166"/>
  <c r="N166"/>
  <c r="P42" i="4"/>
  <c r="O165" i="1"/>
  <c r="O42" i="4" s="1"/>
  <c r="N165" i="1"/>
  <c r="N42" i="4" s="1"/>
  <c r="O164" i="1"/>
  <c r="N164"/>
  <c r="O163"/>
  <c r="N163"/>
  <c r="O162"/>
  <c r="N162"/>
  <c r="O161"/>
  <c r="N161"/>
  <c r="O160"/>
  <c r="N160"/>
  <c r="P41" i="4"/>
  <c r="O159" i="1"/>
  <c r="O41" i="4" s="1"/>
  <c r="N159" i="1"/>
  <c r="N41" i="4" s="1"/>
  <c r="O158" i="1"/>
  <c r="N158"/>
  <c r="O157"/>
  <c r="N157"/>
  <c r="O156"/>
  <c r="N156"/>
  <c r="O155"/>
  <c r="N155"/>
  <c r="O154"/>
  <c r="N154"/>
  <c r="P40" i="4"/>
  <c r="O153" i="1"/>
  <c r="O40" i="4" s="1"/>
  <c r="N153" i="1"/>
  <c r="N40" i="4" s="1"/>
  <c r="O152" i="1"/>
  <c r="N152"/>
  <c r="O151"/>
  <c r="N151"/>
  <c r="O150"/>
  <c r="N150"/>
  <c r="O149"/>
  <c r="N149"/>
  <c r="O148"/>
  <c r="N148"/>
  <c r="P39" i="4"/>
  <c r="O147" i="1"/>
  <c r="O39" i="4" s="1"/>
  <c r="N147" i="1"/>
  <c r="N39" i="4" s="1"/>
  <c r="O146" i="1"/>
  <c r="N146"/>
  <c r="O145"/>
  <c r="N145"/>
  <c r="O144"/>
  <c r="N144"/>
  <c r="O143"/>
  <c r="N143"/>
  <c r="O142"/>
  <c r="N142"/>
  <c r="O141"/>
  <c r="O38" i="4" s="1"/>
  <c r="N141" i="1"/>
  <c r="N38" i="4" s="1"/>
  <c r="O140" i="1"/>
  <c r="N140"/>
  <c r="O139"/>
  <c r="N139"/>
  <c r="O138"/>
  <c r="N138"/>
  <c r="O137"/>
  <c r="N137"/>
  <c r="O136"/>
  <c r="N136"/>
  <c r="P37" i="4"/>
  <c r="O135" i="1"/>
  <c r="O37" i="4" s="1"/>
  <c r="N135" i="1"/>
  <c r="N37" i="4" s="1"/>
  <c r="O134" i="1"/>
  <c r="N134"/>
  <c r="O133"/>
  <c r="N133"/>
  <c r="O132"/>
  <c r="N132"/>
  <c r="O131"/>
  <c r="N131"/>
  <c r="O130"/>
  <c r="N130"/>
  <c r="O129"/>
  <c r="O36" i="4" s="1"/>
  <c r="N129" i="1"/>
  <c r="N36" i="4" s="1"/>
  <c r="O128" i="1"/>
  <c r="N128"/>
  <c r="O127"/>
  <c r="N127"/>
  <c r="O126"/>
  <c r="N126"/>
  <c r="O125"/>
  <c r="N125"/>
  <c r="O124"/>
  <c r="N124"/>
  <c r="P35" i="4"/>
  <c r="O123" i="1"/>
  <c r="O35" i="4" s="1"/>
  <c r="N123" i="1"/>
  <c r="N35" i="4" s="1"/>
  <c r="O122" i="1"/>
  <c r="N122"/>
  <c r="O121"/>
  <c r="N121"/>
  <c r="O120"/>
  <c r="N120"/>
  <c r="O119"/>
  <c r="N119"/>
  <c r="O118"/>
  <c r="N118"/>
  <c r="O117"/>
  <c r="O34" i="4" s="1"/>
  <c r="N117" i="1"/>
  <c r="N22" i="3" s="1"/>
  <c r="O116" i="1"/>
  <c r="N116"/>
  <c r="O115"/>
  <c r="N115"/>
  <c r="O114"/>
  <c r="N114"/>
  <c r="O113"/>
  <c r="N113"/>
  <c r="O112"/>
  <c r="N112"/>
  <c r="P33" i="4"/>
  <c r="O111" i="1"/>
  <c r="O33" i="4" s="1"/>
  <c r="N111" i="1"/>
  <c r="N33" i="4" s="1"/>
  <c r="O110" i="1"/>
  <c r="N110"/>
  <c r="O109"/>
  <c r="N109"/>
  <c r="O108"/>
  <c r="N108"/>
  <c r="O107"/>
  <c r="N107"/>
  <c r="O106"/>
  <c r="N106"/>
  <c r="O105"/>
  <c r="O32" i="4" s="1"/>
  <c r="N105" i="1"/>
  <c r="N20" i="3" s="1"/>
  <c r="O104" i="1"/>
  <c r="N104"/>
  <c r="O103"/>
  <c r="N103"/>
  <c r="O102"/>
  <c r="N102"/>
  <c r="O101"/>
  <c r="N101"/>
  <c r="O100"/>
  <c r="N100"/>
  <c r="P31" i="4"/>
  <c r="O99" i="1"/>
  <c r="O31" i="4" s="1"/>
  <c r="N99" i="1"/>
  <c r="N31" i="4" s="1"/>
  <c r="O98" i="1"/>
  <c r="N98"/>
  <c r="O97"/>
  <c r="N97"/>
  <c r="O96"/>
  <c r="N96"/>
  <c r="O95"/>
  <c r="N95"/>
  <c r="O94"/>
  <c r="N94"/>
  <c r="O93"/>
  <c r="O30" i="4" s="1"/>
  <c r="N93" i="1"/>
  <c r="N18" i="3" s="1"/>
  <c r="O92" i="1"/>
  <c r="N92"/>
  <c r="O91"/>
  <c r="N91"/>
  <c r="O90"/>
  <c r="N90"/>
  <c r="O89"/>
  <c r="N89"/>
  <c r="O88"/>
  <c r="N88"/>
  <c r="P17" i="3"/>
  <c r="O87" i="1"/>
  <c r="O29" i="4" s="1"/>
  <c r="N87" i="1"/>
  <c r="N1239" s="1"/>
  <c r="P28" i="4"/>
  <c r="O86" i="1"/>
  <c r="O28" i="4" s="1"/>
  <c r="N86" i="1"/>
  <c r="N16" i="3" s="1"/>
  <c r="P27" i="4"/>
  <c r="O85" i="1"/>
  <c r="O27" i="4" s="1"/>
  <c r="N85" i="1"/>
  <c r="N27" i="4" s="1"/>
  <c r="P26"/>
  <c r="O84" i="1"/>
  <c r="O26" i="4" s="1"/>
  <c r="N84" i="1"/>
  <c r="N26" i="4" s="1"/>
  <c r="P15" i="3"/>
  <c r="O83" i="1"/>
  <c r="O25" i="4" s="1"/>
  <c r="N83" i="1"/>
  <c r="N1223" s="1"/>
  <c r="O82"/>
  <c r="N82"/>
  <c r="O81"/>
  <c r="O1274" s="1"/>
  <c r="N81"/>
  <c r="O80"/>
  <c r="N80"/>
  <c r="O79"/>
  <c r="N79"/>
  <c r="O78"/>
  <c r="O1262" s="1"/>
  <c r="N78"/>
  <c r="O77"/>
  <c r="O24" i="4" s="1"/>
  <c r="N77" i="1"/>
  <c r="N14" i="3" s="1"/>
  <c r="O76" i="1"/>
  <c r="N76"/>
  <c r="O75"/>
  <c r="N75"/>
  <c r="O74"/>
  <c r="N74"/>
  <c r="O73"/>
  <c r="N73"/>
  <c r="O72"/>
  <c r="N72"/>
  <c r="P1273"/>
  <c r="O71"/>
  <c r="O1273" s="1"/>
  <c r="N71"/>
  <c r="N1273" s="1"/>
  <c r="O70"/>
  <c r="O1137" s="1"/>
  <c r="N70"/>
  <c r="N1272" s="1"/>
  <c r="O69"/>
  <c r="N69"/>
  <c r="N1271" s="1"/>
  <c r="P23" i="4"/>
  <c r="O68" i="1"/>
  <c r="O23" i="4" s="1"/>
  <c r="N68" i="1"/>
  <c r="N23" i="4" s="1"/>
  <c r="O67" i="1"/>
  <c r="N67"/>
  <c r="O66"/>
  <c r="N66"/>
  <c r="O65"/>
  <c r="N65"/>
  <c r="O64"/>
  <c r="N64"/>
  <c r="O63"/>
  <c r="N63"/>
  <c r="O62"/>
  <c r="N62"/>
  <c r="O61"/>
  <c r="N61"/>
  <c r="O60"/>
  <c r="N60"/>
  <c r="O59"/>
  <c r="O22" i="4" s="1"/>
  <c r="N59" i="1"/>
  <c r="N22" i="4" s="1"/>
  <c r="O58" i="1"/>
  <c r="N58"/>
  <c r="O57"/>
  <c r="N57"/>
  <c r="O56"/>
  <c r="N56"/>
  <c r="O55"/>
  <c r="N55"/>
  <c r="O54"/>
  <c r="N54"/>
  <c r="O53"/>
  <c r="O21" i="4" s="1"/>
  <c r="N53" i="1"/>
  <c r="N1270" s="1"/>
  <c r="O52"/>
  <c r="N52"/>
  <c r="O51"/>
  <c r="N51"/>
  <c r="O50"/>
  <c r="N50"/>
  <c r="P1269"/>
  <c r="O49"/>
  <c r="N49"/>
  <c r="N1269" s="1"/>
  <c r="P1133"/>
  <c r="O48"/>
  <c r="O1133" s="1"/>
  <c r="N48"/>
  <c r="N1133" s="1"/>
  <c r="P20" i="4"/>
  <c r="O47" i="1"/>
  <c r="O20" i="4" s="1"/>
  <c r="N47" i="1"/>
  <c r="N20" i="4" s="1"/>
  <c r="O46" i="1"/>
  <c r="N46"/>
  <c r="O45"/>
  <c r="N45"/>
  <c r="O44"/>
  <c r="N44"/>
  <c r="O43"/>
  <c r="N43"/>
  <c r="P1132"/>
  <c r="O42"/>
  <c r="O1132" s="1"/>
  <c r="N42"/>
  <c r="P19" i="4"/>
  <c r="O41" i="1"/>
  <c r="O19" i="4" s="1"/>
  <c r="N41" i="1"/>
  <c r="N1267" s="1"/>
  <c r="O40"/>
  <c r="N40"/>
  <c r="O39"/>
  <c r="N39"/>
  <c r="O38"/>
  <c r="N38"/>
  <c r="O37"/>
  <c r="O1266" s="1"/>
  <c r="N37"/>
  <c r="P1268"/>
  <c r="O36"/>
  <c r="O1131" s="1"/>
  <c r="N36"/>
  <c r="N1131" s="1"/>
  <c r="P18" i="4"/>
  <c r="O35" i="1"/>
  <c r="O18" i="4" s="1"/>
  <c r="N35" i="1"/>
  <c r="N12" i="3" s="1"/>
  <c r="P11"/>
  <c r="O34" i="1"/>
  <c r="N34"/>
  <c r="P16" i="4"/>
  <c r="O33" i="1"/>
  <c r="O16" i="4" s="1"/>
  <c r="N33" i="1"/>
  <c r="N16" i="4" s="1"/>
  <c r="O32" i="1"/>
  <c r="N32"/>
  <c r="O31"/>
  <c r="N31"/>
  <c r="O30"/>
  <c r="N30"/>
  <c r="O29"/>
  <c r="N29"/>
  <c r="N1261" s="1"/>
  <c r="O28"/>
  <c r="N28"/>
  <c r="O27"/>
  <c r="N27"/>
  <c r="P1130"/>
  <c r="O26"/>
  <c r="O1259" s="1"/>
  <c r="N26"/>
  <c r="O25"/>
  <c r="O15" i="4" s="1"/>
  <c r="N25" i="1"/>
  <c r="N15" i="4" s="1"/>
  <c r="O24" i="1"/>
  <c r="N24"/>
  <c r="O23"/>
  <c r="N23"/>
  <c r="P14" i="4"/>
  <c r="O22" i="1"/>
  <c r="O14" i="4" s="1"/>
  <c r="N22" i="1"/>
  <c r="N14" i="4" s="1"/>
  <c r="P13"/>
  <c r="O21" i="1"/>
  <c r="O13" i="4" s="1"/>
  <c r="N21" i="1"/>
  <c r="N13" i="4" s="1"/>
  <c r="O20" i="1"/>
  <c r="N20"/>
  <c r="O19"/>
  <c r="N19"/>
  <c r="O18"/>
  <c r="N18"/>
  <c r="O17"/>
  <c r="O12" i="4" s="1"/>
  <c r="N17" i="1"/>
  <c r="N1236" s="1"/>
  <c r="O16"/>
  <c r="N16"/>
  <c r="O15"/>
  <c r="N15"/>
  <c r="O14"/>
  <c r="N14"/>
  <c r="O13"/>
  <c r="O11" i="4" s="1"/>
  <c r="N13" i="1"/>
  <c r="N11" i="4" s="1"/>
  <c r="O12" i="1"/>
  <c r="N12"/>
  <c r="O11"/>
  <c r="N11"/>
  <c r="P10" i="4"/>
  <c r="O10" i="1"/>
  <c r="O10" i="4" s="1"/>
  <c r="N10" i="1"/>
  <c r="N10" i="4" s="1"/>
  <c r="O9" i="1"/>
  <c r="O9" i="4" s="1"/>
  <c r="N9" i="1"/>
  <c r="N9" i="4" s="1"/>
  <c r="O1272" i="1"/>
  <c r="N1237"/>
  <c r="P1354"/>
  <c r="O1354"/>
  <c r="N1354"/>
  <c r="M1354"/>
  <c r="L1354"/>
  <c r="P1353"/>
  <c r="P1355" s="1"/>
  <c r="O1353"/>
  <c r="N1353"/>
  <c r="N1355" s="1"/>
  <c r="M1353"/>
  <c r="L1353"/>
  <c r="L1355" s="1"/>
  <c r="P1351"/>
  <c r="O1351"/>
  <c r="N1351"/>
  <c r="M1351"/>
  <c r="L1351"/>
  <c r="P1350"/>
  <c r="O1350"/>
  <c r="N1350"/>
  <c r="M1350"/>
  <c r="L1350"/>
  <c r="P1349"/>
  <c r="O1349"/>
  <c r="N1349"/>
  <c r="M1349"/>
  <c r="L1349"/>
  <c r="P1348"/>
  <c r="O1348"/>
  <c r="N1348"/>
  <c r="M1348"/>
  <c r="L1348"/>
  <c r="P1347"/>
  <c r="O1347"/>
  <c r="N1347"/>
  <c r="M1347"/>
  <c r="L1347"/>
  <c r="P1346"/>
  <c r="O1346"/>
  <c r="N1346"/>
  <c r="M1346"/>
  <c r="L1346"/>
  <c r="P1339"/>
  <c r="O1339"/>
  <c r="N1339"/>
  <c r="M1339"/>
  <c r="L1339"/>
  <c r="P1338"/>
  <c r="O1338"/>
  <c r="N1338"/>
  <c r="M1338"/>
  <c r="L1338"/>
  <c r="P1337"/>
  <c r="O1337"/>
  <c r="N1337"/>
  <c r="M1337"/>
  <c r="L1337"/>
  <c r="P1336"/>
  <c r="P1340" s="1"/>
  <c r="O1336"/>
  <c r="N1336"/>
  <c r="N1340" s="1"/>
  <c r="M1336"/>
  <c r="L1336"/>
  <c r="L1340" s="1"/>
  <c r="P1332"/>
  <c r="O1332"/>
  <c r="N1332"/>
  <c r="M1332"/>
  <c r="L1332"/>
  <c r="P1331"/>
  <c r="P1345" s="1"/>
  <c r="O1331"/>
  <c r="O1345" s="1"/>
  <c r="N1331"/>
  <c r="N1345" s="1"/>
  <c r="M1331"/>
  <c r="M1345" s="1"/>
  <c r="L1331"/>
  <c r="L1345" s="1"/>
  <c r="P1330"/>
  <c r="O1330"/>
  <c r="N1330"/>
  <c r="M1330"/>
  <c r="L1330"/>
  <c r="P1329"/>
  <c r="O1329"/>
  <c r="N1329"/>
  <c r="M1329"/>
  <c r="L1329"/>
  <c r="P1328"/>
  <c r="O1328"/>
  <c r="N1328"/>
  <c r="M1328"/>
  <c r="L1328"/>
  <c r="P1327"/>
  <c r="O1327"/>
  <c r="N1327"/>
  <c r="M1327"/>
  <c r="L1327"/>
  <c r="P1326"/>
  <c r="O1326"/>
  <c r="N1326"/>
  <c r="M1326"/>
  <c r="L1326"/>
  <c r="P1325"/>
  <c r="O1325"/>
  <c r="N1325"/>
  <c r="M1325"/>
  <c r="L1325"/>
  <c r="P1324"/>
  <c r="O1324"/>
  <c r="N1324"/>
  <c r="M1324"/>
  <c r="L1324"/>
  <c r="P1323"/>
  <c r="O1323"/>
  <c r="N1323"/>
  <c r="M1323"/>
  <c r="L1323"/>
  <c r="P1322"/>
  <c r="O1322"/>
  <c r="N1322"/>
  <c r="M1322"/>
  <c r="L1322"/>
  <c r="P1321"/>
  <c r="O1321"/>
  <c r="N1321"/>
  <c r="M1321"/>
  <c r="L1321"/>
  <c r="P1320"/>
  <c r="O1320"/>
  <c r="N1320"/>
  <c r="M1320"/>
  <c r="L1320"/>
  <c r="P1319"/>
  <c r="O1319"/>
  <c r="N1319"/>
  <c r="M1319"/>
  <c r="L1319"/>
  <c r="P1318"/>
  <c r="O1318"/>
  <c r="N1318"/>
  <c r="M1318"/>
  <c r="L1318"/>
  <c r="P1317"/>
  <c r="O1317"/>
  <c r="N1317"/>
  <c r="M1317"/>
  <c r="L1317"/>
  <c r="P1316"/>
  <c r="O1316"/>
  <c r="N1316"/>
  <c r="M1316"/>
  <c r="L1316"/>
  <c r="P1315"/>
  <c r="O1315"/>
  <c r="N1315"/>
  <c r="M1315"/>
  <c r="L1315"/>
  <c r="P1314"/>
  <c r="O1314"/>
  <c r="M1314"/>
  <c r="L1314"/>
  <c r="P1313"/>
  <c r="O1313"/>
  <c r="N1313"/>
  <c r="M1313"/>
  <c r="L1313"/>
  <c r="P1312"/>
  <c r="O1312"/>
  <c r="M1312"/>
  <c r="L1312"/>
  <c r="P1311"/>
  <c r="O1311"/>
  <c r="N1311"/>
  <c r="M1311"/>
  <c r="L1311"/>
  <c r="P1310"/>
  <c r="O1310"/>
  <c r="M1310"/>
  <c r="L1310"/>
  <c r="P1309"/>
  <c r="O1309"/>
  <c r="N1309"/>
  <c r="M1309"/>
  <c r="L1309"/>
  <c r="P1308"/>
  <c r="O1308"/>
  <c r="N1308"/>
  <c r="M1308"/>
  <c r="L1308"/>
  <c r="P1307"/>
  <c r="O1307"/>
  <c r="N1307"/>
  <c r="M1307"/>
  <c r="L1307"/>
  <c r="P1306"/>
  <c r="O1306"/>
  <c r="N1306"/>
  <c r="M1306"/>
  <c r="L1306"/>
  <c r="P1305"/>
  <c r="O1305"/>
  <c r="N1305"/>
  <c r="M1305"/>
  <c r="L1305"/>
  <c r="P1304"/>
  <c r="O1304"/>
  <c r="N1304"/>
  <c r="M1304"/>
  <c r="L1304"/>
  <c r="P1303"/>
  <c r="O1303"/>
  <c r="N1303"/>
  <c r="M1303"/>
  <c r="L1303"/>
  <c r="P1302"/>
  <c r="O1302"/>
  <c r="N1302"/>
  <c r="M1302"/>
  <c r="L1302"/>
  <c r="P1301"/>
  <c r="O1301"/>
  <c r="N1301"/>
  <c r="M1301"/>
  <c r="L1301"/>
  <c r="P1300"/>
  <c r="O1300"/>
  <c r="N1300"/>
  <c r="M1300"/>
  <c r="L1300"/>
  <c r="P1299"/>
  <c r="O1299"/>
  <c r="N1299"/>
  <c r="M1299"/>
  <c r="L1299"/>
  <c r="P1298"/>
  <c r="O1298"/>
  <c r="N1298"/>
  <c r="M1298"/>
  <c r="L1298"/>
  <c r="P1297"/>
  <c r="O1297"/>
  <c r="N1297"/>
  <c r="M1297"/>
  <c r="L1297"/>
  <c r="P1296"/>
  <c r="O1296"/>
  <c r="N1296"/>
  <c r="M1296"/>
  <c r="L1296"/>
  <c r="P1295"/>
  <c r="N1295"/>
  <c r="M1295"/>
  <c r="L1295"/>
  <c r="P1294"/>
  <c r="O1294"/>
  <c r="N1294"/>
  <c r="M1294"/>
  <c r="L1294"/>
  <c r="P1293"/>
  <c r="N1293"/>
  <c r="M1293"/>
  <c r="L1293"/>
  <c r="P1292"/>
  <c r="O1292"/>
  <c r="N1292"/>
  <c r="M1292"/>
  <c r="L1292"/>
  <c r="P1291"/>
  <c r="N1291"/>
  <c r="M1291"/>
  <c r="L1291"/>
  <c r="P1290"/>
  <c r="O1290"/>
  <c r="N1290"/>
  <c r="M1290"/>
  <c r="L1290"/>
  <c r="P1289"/>
  <c r="P1344" s="1"/>
  <c r="P1352" s="1"/>
  <c r="N1289"/>
  <c r="M1289"/>
  <c r="L1289"/>
  <c r="L1344" s="1"/>
  <c r="L1352" s="1"/>
  <c r="P1283"/>
  <c r="O1283"/>
  <c r="N1283"/>
  <c r="M1283"/>
  <c r="L1283"/>
  <c r="P1282"/>
  <c r="O1282"/>
  <c r="N1282"/>
  <c r="M1282"/>
  <c r="L1282"/>
  <c r="P1281"/>
  <c r="O1281"/>
  <c r="N1281"/>
  <c r="M1281"/>
  <c r="L1281"/>
  <c r="P1280"/>
  <c r="O1280"/>
  <c r="N1280"/>
  <c r="M1280"/>
  <c r="L1280"/>
  <c r="P1279"/>
  <c r="O1279"/>
  <c r="N1279"/>
  <c r="M1279"/>
  <c r="L1279"/>
  <c r="P1278"/>
  <c r="O1278"/>
  <c r="N1278"/>
  <c r="M1278"/>
  <c r="L1278"/>
  <c r="P1277"/>
  <c r="O1277"/>
  <c r="O1284" s="1"/>
  <c r="N1277"/>
  <c r="M1277"/>
  <c r="M1284" s="1"/>
  <c r="L1277"/>
  <c r="N1274"/>
  <c r="M1274"/>
  <c r="L1274"/>
  <c r="M1273"/>
  <c r="L1273"/>
  <c r="P1272"/>
  <c r="M1272"/>
  <c r="L1272"/>
  <c r="O1271"/>
  <c r="M1271"/>
  <c r="L1271"/>
  <c r="M1270"/>
  <c r="L1270"/>
  <c r="O1269"/>
  <c r="M1269"/>
  <c r="L1269"/>
  <c r="N1268"/>
  <c r="M1268"/>
  <c r="L1268"/>
  <c r="M1267"/>
  <c r="L1267"/>
  <c r="N1266"/>
  <c r="M1266"/>
  <c r="L1266"/>
  <c r="O1265"/>
  <c r="N1265"/>
  <c r="M1265"/>
  <c r="L1265"/>
  <c r="P1264"/>
  <c r="O1264"/>
  <c r="N1264"/>
  <c r="M1264"/>
  <c r="L1264"/>
  <c r="P1263"/>
  <c r="O1263"/>
  <c r="N1263"/>
  <c r="M1263"/>
  <c r="L1263"/>
  <c r="P1262"/>
  <c r="N1262"/>
  <c r="M1262"/>
  <c r="L1262"/>
  <c r="O1261"/>
  <c r="M1261"/>
  <c r="L1261"/>
  <c r="P1260"/>
  <c r="O1260"/>
  <c r="N1260"/>
  <c r="M1260"/>
  <c r="L1260"/>
  <c r="P1259"/>
  <c r="N1259"/>
  <c r="M1259"/>
  <c r="L1259"/>
  <c r="M1258"/>
  <c r="L1258"/>
  <c r="L1275" s="1"/>
  <c r="P1253"/>
  <c r="O1253"/>
  <c r="N1253"/>
  <c r="M1253"/>
  <c r="L1253"/>
  <c r="P1252"/>
  <c r="O1252"/>
  <c r="N1252"/>
  <c r="M1252"/>
  <c r="L1252"/>
  <c r="P1251"/>
  <c r="O1251"/>
  <c r="N1251"/>
  <c r="M1251"/>
  <c r="L1251"/>
  <c r="P1250"/>
  <c r="O1250"/>
  <c r="N1250"/>
  <c r="M1250"/>
  <c r="L1250"/>
  <c r="P1249"/>
  <c r="O1249"/>
  <c r="N1249"/>
  <c r="M1249"/>
  <c r="L1249"/>
  <c r="P1248"/>
  <c r="O1248"/>
  <c r="N1248"/>
  <c r="M1248"/>
  <c r="L1248"/>
  <c r="P1247"/>
  <c r="O1247"/>
  <c r="N1247"/>
  <c r="M1247"/>
  <c r="L1247"/>
  <c r="P1246"/>
  <c r="O1246"/>
  <c r="N1246"/>
  <c r="M1246"/>
  <c r="L1246"/>
  <c r="P1245"/>
  <c r="O1245"/>
  <c r="N1245"/>
  <c r="M1245"/>
  <c r="L1245"/>
  <c r="P1244"/>
  <c r="O1244"/>
  <c r="N1244"/>
  <c r="M1244"/>
  <c r="L1244"/>
  <c r="P1243"/>
  <c r="O1243"/>
  <c r="N1243"/>
  <c r="M1243"/>
  <c r="L1243"/>
  <c r="P1242"/>
  <c r="O1242"/>
  <c r="N1242"/>
  <c r="M1242"/>
  <c r="L1242"/>
  <c r="P1241"/>
  <c r="O1241"/>
  <c r="N1241"/>
  <c r="M1241"/>
  <c r="L1241"/>
  <c r="P1240"/>
  <c r="O1240"/>
  <c r="N1240"/>
  <c r="M1240"/>
  <c r="L1240"/>
  <c r="M1239"/>
  <c r="L1239"/>
  <c r="P1238"/>
  <c r="M1238"/>
  <c r="L1238"/>
  <c r="O1237"/>
  <c r="M1237"/>
  <c r="L1237"/>
  <c r="M1236"/>
  <c r="M1254" s="1"/>
  <c r="L1236"/>
  <c r="P1232"/>
  <c r="O1232"/>
  <c r="N1232"/>
  <c r="M1232"/>
  <c r="L1232"/>
  <c r="P1231"/>
  <c r="O1231"/>
  <c r="N1231"/>
  <c r="M1231"/>
  <c r="M1233" s="1"/>
  <c r="L1231"/>
  <c r="P1227"/>
  <c r="O1227"/>
  <c r="N1227"/>
  <c r="M1227"/>
  <c r="L1227"/>
  <c r="P1226"/>
  <c r="O1226"/>
  <c r="N1226"/>
  <c r="M1226"/>
  <c r="L1226"/>
  <c r="P1225"/>
  <c r="O1225"/>
  <c r="N1225"/>
  <c r="M1225"/>
  <c r="L1225"/>
  <c r="P1224"/>
  <c r="O1224"/>
  <c r="N1224"/>
  <c r="M1224"/>
  <c r="L1224"/>
  <c r="O1223"/>
  <c r="M1223"/>
  <c r="L1223"/>
  <c r="L1228" s="1"/>
  <c r="P1219"/>
  <c r="O1219"/>
  <c r="N1219"/>
  <c r="M1219"/>
  <c r="L1219"/>
  <c r="P1218"/>
  <c r="O1218"/>
  <c r="N1218"/>
  <c r="M1218"/>
  <c r="L1218"/>
  <c r="P1217"/>
  <c r="O1217"/>
  <c r="N1217"/>
  <c r="M1217"/>
  <c r="L1217"/>
  <c r="P1216"/>
  <c r="O1216"/>
  <c r="N1216"/>
  <c r="M1216"/>
  <c r="L1216"/>
  <c r="P1215"/>
  <c r="O1215"/>
  <c r="N1215"/>
  <c r="M1215"/>
  <c r="L1215"/>
  <c r="P1214"/>
  <c r="O1214"/>
  <c r="N1214"/>
  <c r="M1214"/>
  <c r="L1214"/>
  <c r="P1213"/>
  <c r="O1213"/>
  <c r="N1213"/>
  <c r="M1213"/>
  <c r="L1213"/>
  <c r="P1212"/>
  <c r="O1212"/>
  <c r="N1212"/>
  <c r="M1212"/>
  <c r="L1212"/>
  <c r="P1211"/>
  <c r="O1211"/>
  <c r="N1211"/>
  <c r="M1211"/>
  <c r="L1211"/>
  <c r="P1210"/>
  <c r="O1210"/>
  <c r="N1210"/>
  <c r="M1210"/>
  <c r="L1210"/>
  <c r="P1209"/>
  <c r="O1209"/>
  <c r="N1209"/>
  <c r="M1209"/>
  <c r="L1209"/>
  <c r="P1208"/>
  <c r="O1208"/>
  <c r="N1208"/>
  <c r="M1208"/>
  <c r="L1208"/>
  <c r="P1207"/>
  <c r="O1207"/>
  <c r="N1207"/>
  <c r="M1207"/>
  <c r="L1207"/>
  <c r="P1206"/>
  <c r="O1206"/>
  <c r="N1206"/>
  <c r="M1206"/>
  <c r="L1206"/>
  <c r="P1205"/>
  <c r="O1205"/>
  <c r="N1205"/>
  <c r="M1205"/>
  <c r="L1205"/>
  <c r="P1204"/>
  <c r="O1204"/>
  <c r="N1204"/>
  <c r="M1204"/>
  <c r="L1204"/>
  <c r="P1203"/>
  <c r="O1203"/>
  <c r="N1203"/>
  <c r="M1203"/>
  <c r="L1203"/>
  <c r="P1202"/>
  <c r="O1202"/>
  <c r="N1202"/>
  <c r="M1202"/>
  <c r="L1202"/>
  <c r="L1220" s="1"/>
  <c r="M1193"/>
  <c r="L1193"/>
  <c r="M1192"/>
  <c r="L1192"/>
  <c r="L1194" s="1"/>
  <c r="P1185"/>
  <c r="O1185"/>
  <c r="N1185"/>
  <c r="M1185"/>
  <c r="L1185"/>
  <c r="P1184"/>
  <c r="O1184"/>
  <c r="N1184"/>
  <c r="M1184"/>
  <c r="L1184"/>
  <c r="P1183"/>
  <c r="O1183"/>
  <c r="N1183"/>
  <c r="M1183"/>
  <c r="L1183"/>
  <c r="P1182"/>
  <c r="O1182"/>
  <c r="N1182"/>
  <c r="M1182"/>
  <c r="L1182"/>
  <c r="L1186" s="1"/>
  <c r="P1178"/>
  <c r="O1178"/>
  <c r="N1178"/>
  <c r="M1178"/>
  <c r="L1178"/>
  <c r="P1177"/>
  <c r="O1177"/>
  <c r="N1177"/>
  <c r="M1177"/>
  <c r="L1177"/>
  <c r="P1176"/>
  <c r="O1176"/>
  <c r="N1176"/>
  <c r="M1176"/>
  <c r="L1176"/>
  <c r="P1175"/>
  <c r="O1175"/>
  <c r="N1175"/>
  <c r="M1175"/>
  <c r="L1175"/>
  <c r="P1174"/>
  <c r="O1174"/>
  <c r="N1174"/>
  <c r="M1174"/>
  <c r="L1174"/>
  <c r="P1173"/>
  <c r="O1173"/>
  <c r="N1173"/>
  <c r="M1173"/>
  <c r="L1173"/>
  <c r="P1172"/>
  <c r="O1172"/>
  <c r="N1172"/>
  <c r="M1172"/>
  <c r="L1172"/>
  <c r="P1171"/>
  <c r="O1171"/>
  <c r="N1171"/>
  <c r="M1171"/>
  <c r="L1171"/>
  <c r="P1170"/>
  <c r="O1170"/>
  <c r="N1170"/>
  <c r="M1170"/>
  <c r="L1170"/>
  <c r="P1169"/>
  <c r="O1169"/>
  <c r="N1169"/>
  <c r="M1169"/>
  <c r="L1169"/>
  <c r="P1168"/>
  <c r="O1168"/>
  <c r="N1168"/>
  <c r="M1168"/>
  <c r="L1168"/>
  <c r="P1167"/>
  <c r="O1167"/>
  <c r="N1167"/>
  <c r="M1167"/>
  <c r="L1167"/>
  <c r="P1166"/>
  <c r="O1166"/>
  <c r="N1166"/>
  <c r="M1166"/>
  <c r="L1166"/>
  <c r="P1165"/>
  <c r="O1165"/>
  <c r="N1165"/>
  <c r="M1165"/>
  <c r="L1165"/>
  <c r="P1164"/>
  <c r="O1164"/>
  <c r="N1164"/>
  <c r="M1164"/>
  <c r="L1164"/>
  <c r="P1163"/>
  <c r="O1163"/>
  <c r="N1163"/>
  <c r="M1163"/>
  <c r="L1163"/>
  <c r="P1162"/>
  <c r="O1162"/>
  <c r="N1162"/>
  <c r="M1162"/>
  <c r="L1162"/>
  <c r="P1161"/>
  <c r="O1161"/>
  <c r="N1161"/>
  <c r="M1161"/>
  <c r="L1161"/>
  <c r="P1160"/>
  <c r="O1160"/>
  <c r="N1160"/>
  <c r="M1160"/>
  <c r="L1160"/>
  <c r="P1159"/>
  <c r="O1159"/>
  <c r="N1159"/>
  <c r="M1159"/>
  <c r="L1159"/>
  <c r="P1158"/>
  <c r="O1158"/>
  <c r="M1158"/>
  <c r="L1158"/>
  <c r="P1157"/>
  <c r="N1157"/>
  <c r="M1157"/>
  <c r="L1157"/>
  <c r="M1156"/>
  <c r="L1156"/>
  <c r="P1155"/>
  <c r="M1155"/>
  <c r="L1155"/>
  <c r="L1179" s="1"/>
  <c r="L1188" s="1"/>
  <c r="L1196" s="1"/>
  <c r="P1151"/>
  <c r="O1151"/>
  <c r="N1151"/>
  <c r="M1151"/>
  <c r="L1151"/>
  <c r="P1150"/>
  <c r="O1150"/>
  <c r="N1150"/>
  <c r="M1150"/>
  <c r="L1150"/>
  <c r="P1149"/>
  <c r="O1149"/>
  <c r="N1149"/>
  <c r="M1149"/>
  <c r="L1149"/>
  <c r="P1148"/>
  <c r="O1148"/>
  <c r="N1148"/>
  <c r="M1148"/>
  <c r="L1148"/>
  <c r="P1147"/>
  <c r="O1147"/>
  <c r="N1147"/>
  <c r="M1147"/>
  <c r="L1147"/>
  <c r="P1146"/>
  <c r="O1146"/>
  <c r="N1146"/>
  <c r="M1146"/>
  <c r="L1146"/>
  <c r="P1145"/>
  <c r="O1145"/>
  <c r="N1145"/>
  <c r="M1145"/>
  <c r="L1145"/>
  <c r="P1144"/>
  <c r="O1144"/>
  <c r="N1144"/>
  <c r="M1144"/>
  <c r="L1144"/>
  <c r="P1143"/>
  <c r="O1143"/>
  <c r="N1143"/>
  <c r="M1143"/>
  <c r="L1143"/>
  <c r="P1142"/>
  <c r="O1142"/>
  <c r="N1142"/>
  <c r="M1142"/>
  <c r="L1142"/>
  <c r="L1152" s="1"/>
  <c r="M1138"/>
  <c r="L1138"/>
  <c r="P1137"/>
  <c r="N1137"/>
  <c r="M1137"/>
  <c r="L1137"/>
  <c r="O1136"/>
  <c r="M1136"/>
  <c r="L1136"/>
  <c r="M1135"/>
  <c r="L1135"/>
  <c r="O1134"/>
  <c r="M1134"/>
  <c r="L1134"/>
  <c r="M1133"/>
  <c r="L1133"/>
  <c r="N1132"/>
  <c r="M1132"/>
  <c r="L1132"/>
  <c r="M1131"/>
  <c r="L1131"/>
  <c r="N1130"/>
  <c r="M1130"/>
  <c r="L1130"/>
  <c r="M1129"/>
  <c r="L1129"/>
  <c r="K1354"/>
  <c r="K1353"/>
  <c r="K1351"/>
  <c r="K1350"/>
  <c r="K1349"/>
  <c r="K1348"/>
  <c r="K1347"/>
  <c r="K1346"/>
  <c r="K1339"/>
  <c r="K1338"/>
  <c r="K1337"/>
  <c r="K1336"/>
  <c r="K1332"/>
  <c r="K1331"/>
  <c r="K1345" s="1"/>
  <c r="K1330"/>
  <c r="K1329"/>
  <c r="K1328"/>
  <c r="K1327"/>
  <c r="K1326"/>
  <c r="K1325"/>
  <c r="K1324"/>
  <c r="K1323"/>
  <c r="K1322"/>
  <c r="K1321"/>
  <c r="K1320"/>
  <c r="K1319"/>
  <c r="K1318"/>
  <c r="K1317"/>
  <c r="K1316"/>
  <c r="K1315"/>
  <c r="K1314"/>
  <c r="K1313"/>
  <c r="K1312"/>
  <c r="K1311"/>
  <c r="K1310"/>
  <c r="K1309"/>
  <c r="K1308"/>
  <c r="K1307"/>
  <c r="K1306"/>
  <c r="K1305"/>
  <c r="K1304"/>
  <c r="K1303"/>
  <c r="K1302"/>
  <c r="K1301"/>
  <c r="K1300"/>
  <c r="K1299"/>
  <c r="K1298"/>
  <c r="K1297"/>
  <c r="K1296"/>
  <c r="K1295"/>
  <c r="K1294"/>
  <c r="K1293"/>
  <c r="K1292"/>
  <c r="K1291"/>
  <c r="K1290"/>
  <c r="K1289"/>
  <c r="K1283"/>
  <c r="K1282"/>
  <c r="K1281"/>
  <c r="K1280"/>
  <c r="K1279"/>
  <c r="K1278"/>
  <c r="K1277"/>
  <c r="K1274"/>
  <c r="K1273"/>
  <c r="K1272"/>
  <c r="K1271"/>
  <c r="K1270"/>
  <c r="K1269"/>
  <c r="K1268"/>
  <c r="K1267"/>
  <c r="K1266"/>
  <c r="K1265"/>
  <c r="K1264"/>
  <c r="K1263"/>
  <c r="K1262"/>
  <c r="K1261"/>
  <c r="K1260"/>
  <c r="K1259"/>
  <c r="K1258"/>
  <c r="K1253"/>
  <c r="K1252"/>
  <c r="K1251"/>
  <c r="K1250"/>
  <c r="K1249"/>
  <c r="K1248"/>
  <c r="K1247"/>
  <c r="K1246"/>
  <c r="K1245"/>
  <c r="K1244"/>
  <c r="K1243"/>
  <c r="K1242"/>
  <c r="K1241"/>
  <c r="K1240"/>
  <c r="K1239"/>
  <c r="K1238"/>
  <c r="K1237"/>
  <c r="K1236"/>
  <c r="K1232"/>
  <c r="K1231"/>
  <c r="K1227"/>
  <c r="K1226"/>
  <c r="K1225"/>
  <c r="K1224"/>
  <c r="K1223"/>
  <c r="K1219"/>
  <c r="K1218"/>
  <c r="K1217"/>
  <c r="K1216"/>
  <c r="K1215"/>
  <c r="K1214"/>
  <c r="K1213"/>
  <c r="K1212"/>
  <c r="K1211"/>
  <c r="K1210"/>
  <c r="K1209"/>
  <c r="K1208"/>
  <c r="K1207"/>
  <c r="K1206"/>
  <c r="K1205"/>
  <c r="K1204"/>
  <c r="K1203"/>
  <c r="K1202"/>
  <c r="K1193"/>
  <c r="K1192"/>
  <c r="K1185"/>
  <c r="K1184"/>
  <c r="K1183"/>
  <c r="K1182"/>
  <c r="K1178"/>
  <c r="K1177"/>
  <c r="K1176"/>
  <c r="K1175"/>
  <c r="K1174"/>
  <c r="K1173"/>
  <c r="K1172"/>
  <c r="K1171"/>
  <c r="K1170"/>
  <c r="K1169"/>
  <c r="K1168"/>
  <c r="K1167"/>
  <c r="K1166"/>
  <c r="K1165"/>
  <c r="K1164"/>
  <c r="K1163"/>
  <c r="K1162"/>
  <c r="K1161"/>
  <c r="K1160"/>
  <c r="K1159"/>
  <c r="K1158"/>
  <c r="K1157"/>
  <c r="K1156"/>
  <c r="K1155"/>
  <c r="K1151"/>
  <c r="K1150"/>
  <c r="K1149"/>
  <c r="K1148"/>
  <c r="K1147"/>
  <c r="K1146"/>
  <c r="K1145"/>
  <c r="K1144"/>
  <c r="K1143"/>
  <c r="K1142"/>
  <c r="K1138"/>
  <c r="K1137"/>
  <c r="K1136"/>
  <c r="K1135"/>
  <c r="K1134"/>
  <c r="K1133"/>
  <c r="K1132"/>
  <c r="K1131"/>
  <c r="K1130"/>
  <c r="K1129"/>
  <c r="K33" i="8"/>
  <c r="K27"/>
  <c r="K24"/>
  <c r="K12"/>
  <c r="K9"/>
  <c r="K7"/>
  <c r="K5"/>
  <c r="K6" i="15"/>
  <c r="J6"/>
  <c r="K228" i="4"/>
  <c r="K227"/>
  <c r="K226"/>
  <c r="K224"/>
  <c r="K223"/>
  <c r="K222"/>
  <c r="K221"/>
  <c r="K220"/>
  <c r="K219"/>
  <c r="K218"/>
  <c r="K216"/>
  <c r="K214"/>
  <c r="K212"/>
  <c r="K210"/>
  <c r="K209"/>
  <c r="K208"/>
  <c r="K207"/>
  <c r="K206"/>
  <c r="K205"/>
  <c r="K204"/>
  <c r="K203"/>
  <c r="K202"/>
  <c r="K201"/>
  <c r="K200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8"/>
  <c r="K136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6"/>
  <c r="K92" i="3"/>
  <c r="K90"/>
  <c r="K88"/>
  <c r="K86"/>
  <c r="K84"/>
  <c r="K82"/>
  <c r="K81"/>
  <c r="K80"/>
  <c r="K79"/>
  <c r="K78"/>
  <c r="K77"/>
  <c r="K76"/>
  <c r="K75"/>
  <c r="K74"/>
  <c r="K73"/>
  <c r="K72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2"/>
  <c r="K100" s="1"/>
  <c r="K40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7"/>
  <c r="K6"/>
  <c r="K6" i="2"/>
  <c r="K5" s="1"/>
  <c r="K1"/>
  <c r="P32" i="15" l="1"/>
  <c r="O32"/>
  <c r="L32"/>
  <c r="N32"/>
  <c r="M32"/>
  <c r="O87" i="14"/>
  <c r="O27" i="8"/>
  <c r="P83" i="13"/>
  <c r="O83"/>
  <c r="O83" i="14" s="1"/>
  <c r="N27" i="8"/>
  <c r="N87" i="14"/>
  <c r="N83" i="13"/>
  <c r="N83" i="14" s="1"/>
  <c r="P87"/>
  <c r="P27" i="8"/>
  <c r="P23" i="14"/>
  <c r="P49"/>
  <c r="P58"/>
  <c r="P68"/>
  <c r="P75"/>
  <c r="P83"/>
  <c r="P10"/>
  <c r="P24"/>
  <c r="P50"/>
  <c r="P76"/>
  <c r="P84"/>
  <c r="P86"/>
  <c r="P9"/>
  <c r="P59"/>
  <c r="P1192" i="1"/>
  <c r="P1258"/>
  <c r="N1158"/>
  <c r="N1238"/>
  <c r="N1254" s="1"/>
  <c r="N1310"/>
  <c r="N1312"/>
  <c r="N1344" s="1"/>
  <c r="N1352" s="1"/>
  <c r="N1314"/>
  <c r="N625"/>
  <c r="N9" i="3"/>
  <c r="N11"/>
  <c r="N13"/>
  <c r="N15"/>
  <c r="N17"/>
  <c r="N19"/>
  <c r="N21"/>
  <c r="N23"/>
  <c r="N25"/>
  <c r="N27"/>
  <c r="N29"/>
  <c r="N31"/>
  <c r="N33"/>
  <c r="N35"/>
  <c r="N37"/>
  <c r="N40"/>
  <c r="N45"/>
  <c r="N47"/>
  <c r="N49"/>
  <c r="N51"/>
  <c r="N53"/>
  <c r="N55"/>
  <c r="N57"/>
  <c r="N59"/>
  <c r="N61"/>
  <c r="N63"/>
  <c r="N65"/>
  <c r="N67"/>
  <c r="N69"/>
  <c r="N73"/>
  <c r="N75"/>
  <c r="N77"/>
  <c r="N79"/>
  <c r="N81"/>
  <c r="N92"/>
  <c r="N12" i="4"/>
  <c r="N18"/>
  <c r="N24"/>
  <c r="N28"/>
  <c r="N30"/>
  <c r="N32"/>
  <c r="N34"/>
  <c r="N84"/>
  <c r="N86"/>
  <c r="N88"/>
  <c r="N90"/>
  <c r="N92"/>
  <c r="N94"/>
  <c r="N134"/>
  <c r="N163"/>
  <c r="N169"/>
  <c r="N197"/>
  <c r="N855" i="1"/>
  <c r="N10" i="3"/>
  <c r="N36"/>
  <c r="N38"/>
  <c r="N46"/>
  <c r="N48"/>
  <c r="N50"/>
  <c r="N56"/>
  <c r="N58"/>
  <c r="N60"/>
  <c r="N62"/>
  <c r="N64"/>
  <c r="N66"/>
  <c r="N68"/>
  <c r="N72"/>
  <c r="N74"/>
  <c r="N76"/>
  <c r="N78"/>
  <c r="N80"/>
  <c r="N82"/>
  <c r="N86"/>
  <c r="N90"/>
  <c r="N17" i="4"/>
  <c r="N19"/>
  <c r="N21"/>
  <c r="N25"/>
  <c r="N29"/>
  <c r="N210"/>
  <c r="P119"/>
  <c r="P36" i="3"/>
  <c r="P124" i="4"/>
  <c r="P37" i="3"/>
  <c r="O9" i="8"/>
  <c r="O134" i="4"/>
  <c r="O38" i="3"/>
  <c r="O40"/>
  <c r="O136" i="4"/>
  <c r="O141"/>
  <c r="O45" i="3"/>
  <c r="P142" i="4"/>
  <c r="P46" i="3"/>
  <c r="P154" i="4"/>
  <c r="P47" i="3"/>
  <c r="P156" i="4"/>
  <c r="P48" i="3"/>
  <c r="O157" i="4"/>
  <c r="O49" i="3"/>
  <c r="P158" i="4"/>
  <c r="P50" i="3"/>
  <c r="O159" i="4"/>
  <c r="O51" i="3"/>
  <c r="P52"/>
  <c r="P163" i="4"/>
  <c r="P168"/>
  <c r="P53" i="3"/>
  <c r="O169" i="4"/>
  <c r="O54" i="3"/>
  <c r="P181" i="4"/>
  <c r="P55" i="3"/>
  <c r="O182" i="4"/>
  <c r="O56" i="3"/>
  <c r="P183" i="4"/>
  <c r="P57" i="3"/>
  <c r="P184" i="4"/>
  <c r="P58" i="3"/>
  <c r="P185" i="4"/>
  <c r="P59" i="3"/>
  <c r="P186" i="4"/>
  <c r="P60" i="3"/>
  <c r="P187" i="4"/>
  <c r="P61" i="3"/>
  <c r="P188" i="4"/>
  <c r="P62" i="3"/>
  <c r="P189" i="4"/>
  <c r="P63" i="3"/>
  <c r="P190" i="4"/>
  <c r="P64" i="3"/>
  <c r="P191" i="4"/>
  <c r="P65" i="3"/>
  <c r="P192" i="4"/>
  <c r="P66" i="3"/>
  <c r="P193" i="4"/>
  <c r="P67" i="3"/>
  <c r="O196" i="4"/>
  <c r="O68" i="3"/>
  <c r="P12" i="8"/>
  <c r="P197" i="4"/>
  <c r="P69" i="3"/>
  <c r="O24" i="8"/>
  <c r="O200" i="4"/>
  <c r="O72" i="3"/>
  <c r="O201" i="4"/>
  <c r="O73" i="3"/>
  <c r="P202" i="4"/>
  <c r="P74" i="3"/>
  <c r="P203" i="4"/>
  <c r="P75" i="3"/>
  <c r="P204" i="4"/>
  <c r="P76" i="3"/>
  <c r="O205" i="4"/>
  <c r="O77" i="3"/>
  <c r="P206" i="4"/>
  <c r="P78" i="3"/>
  <c r="O207" i="4"/>
  <c r="O79" i="3"/>
  <c r="P208" i="4"/>
  <c r="P80" i="3"/>
  <c r="O209" i="4"/>
  <c r="O81" i="3"/>
  <c r="P33" i="8"/>
  <c r="P210" i="4"/>
  <c r="P82" i="3"/>
  <c r="O214" i="4"/>
  <c r="O86" i="3"/>
  <c r="P218" i="4"/>
  <c r="P90" i="3"/>
  <c r="P226" i="4"/>
  <c r="P92" i="3"/>
  <c r="O625" i="1"/>
  <c r="P855"/>
  <c r="O10" i="3"/>
  <c r="O12"/>
  <c r="P13"/>
  <c r="O14"/>
  <c r="O16"/>
  <c r="O18"/>
  <c r="P19"/>
  <c r="O20"/>
  <c r="P21"/>
  <c r="O22"/>
  <c r="P23"/>
  <c r="O24"/>
  <c r="P25"/>
  <c r="O26"/>
  <c r="P27"/>
  <c r="O28"/>
  <c r="P29"/>
  <c r="O30"/>
  <c r="P31"/>
  <c r="O32"/>
  <c r="P33"/>
  <c r="O34"/>
  <c r="P35"/>
  <c r="P17" i="4"/>
  <c r="P1129" i="1"/>
  <c r="P9" i="4"/>
  <c r="P1236" i="1"/>
  <c r="P12" i="4"/>
  <c r="P1237" i="1"/>
  <c r="P15" i="4"/>
  <c r="O1238" i="1"/>
  <c r="O17" i="4"/>
  <c r="P1135" i="1"/>
  <c r="P21" i="4"/>
  <c r="P1223" i="1"/>
  <c r="P25" i="4"/>
  <c r="P1239" i="1"/>
  <c r="P29" i="4"/>
  <c r="O119"/>
  <c r="O36" i="3"/>
  <c r="O124" i="4"/>
  <c r="O37" i="3"/>
  <c r="P9" i="8"/>
  <c r="P38" i="3"/>
  <c r="P100" s="1"/>
  <c r="P134" i="4"/>
  <c r="P136"/>
  <c r="P40" i="3"/>
  <c r="P141" i="4"/>
  <c r="P45" i="3"/>
  <c r="O142" i="4"/>
  <c r="O46" i="3"/>
  <c r="O47"/>
  <c r="O154" i="4"/>
  <c r="O156"/>
  <c r="O48" i="3"/>
  <c r="P157" i="4"/>
  <c r="P49" i="3"/>
  <c r="O158" i="4"/>
  <c r="O50" i="3"/>
  <c r="P159" i="4"/>
  <c r="P51" i="3"/>
  <c r="O163" i="4"/>
  <c r="O52" i="3"/>
  <c r="O53"/>
  <c r="O168" i="4"/>
  <c r="P54" i="3"/>
  <c r="P169" i="4"/>
  <c r="O181"/>
  <c r="O55" i="3"/>
  <c r="P182" i="4"/>
  <c r="P56" i="3"/>
  <c r="O183" i="4"/>
  <c r="O57" i="3"/>
  <c r="O184" i="4"/>
  <c r="O58" i="3"/>
  <c r="O185" i="4"/>
  <c r="O59" i="3"/>
  <c r="O186" i="4"/>
  <c r="O60" i="3"/>
  <c r="O187" i="4"/>
  <c r="O61" i="3"/>
  <c r="O188" i="4"/>
  <c r="O62" i="3"/>
  <c r="O189" i="4"/>
  <c r="O63" i="3"/>
  <c r="O190" i="4"/>
  <c r="O64" i="3"/>
  <c r="O191" i="4"/>
  <c r="O65" i="3"/>
  <c r="O192" i="4"/>
  <c r="O66" i="3"/>
  <c r="O193" i="4"/>
  <c r="O67" i="3"/>
  <c r="P196" i="4"/>
  <c r="P68" i="3"/>
  <c r="O12" i="8"/>
  <c r="O197" i="4"/>
  <c r="O69" i="3"/>
  <c r="P200" i="4"/>
  <c r="P72" i="3"/>
  <c r="P201" i="4"/>
  <c r="P73" i="3"/>
  <c r="O202" i="4"/>
  <c r="O74" i="3"/>
  <c r="O203" i="4"/>
  <c r="O75" i="3"/>
  <c r="O204" i="4"/>
  <c r="O76" i="3"/>
  <c r="P205" i="4"/>
  <c r="P77" i="3"/>
  <c r="O206" i="4"/>
  <c r="O78" i="3"/>
  <c r="P207" i="4"/>
  <c r="P79" i="3"/>
  <c r="O208" i="4"/>
  <c r="O80" i="3"/>
  <c r="P209" i="4"/>
  <c r="P81" i="3"/>
  <c r="O33" i="8"/>
  <c r="O210" i="4"/>
  <c r="O82" i="3"/>
  <c r="P214" i="4"/>
  <c r="P86" i="3"/>
  <c r="O218" i="4"/>
  <c r="O90" i="3"/>
  <c r="O226" i="4"/>
  <c r="O92" i="3"/>
  <c r="P1131" i="1"/>
  <c r="O1135"/>
  <c r="O1138"/>
  <c r="O1156"/>
  <c r="O1157"/>
  <c r="O1193"/>
  <c r="O1236"/>
  <c r="O1239"/>
  <c r="P1265"/>
  <c r="O1267"/>
  <c r="O1270"/>
  <c r="O1289"/>
  <c r="O1291"/>
  <c r="O1293"/>
  <c r="O1295"/>
  <c r="P625"/>
  <c r="O855"/>
  <c r="O9" i="3"/>
  <c r="P10"/>
  <c r="O11"/>
  <c r="P12"/>
  <c r="O13"/>
  <c r="P14"/>
  <c r="O15"/>
  <c r="P16"/>
  <c r="O17"/>
  <c r="P18"/>
  <c r="O19"/>
  <c r="P20"/>
  <c r="O21"/>
  <c r="P22"/>
  <c r="O23"/>
  <c r="P24"/>
  <c r="O25"/>
  <c r="P26"/>
  <c r="O27"/>
  <c r="P28"/>
  <c r="O29"/>
  <c r="P30"/>
  <c r="O31"/>
  <c r="P32"/>
  <c r="O33"/>
  <c r="P34"/>
  <c r="O35"/>
  <c r="K1233" i="1"/>
  <c r="K1254"/>
  <c r="K1275"/>
  <c r="K1344"/>
  <c r="K1352" s="1"/>
  <c r="K1340"/>
  <c r="K1355"/>
  <c r="M1139"/>
  <c r="N1135"/>
  <c r="N24" i="8"/>
  <c r="P24"/>
  <c r="O106" i="2"/>
  <c r="N106"/>
  <c r="P106"/>
  <c r="P1228" i="1"/>
  <c r="L1139"/>
  <c r="N1134"/>
  <c r="P1134"/>
  <c r="N1136"/>
  <c r="P1136"/>
  <c r="N1138"/>
  <c r="P1138"/>
  <c r="M1152"/>
  <c r="O1152"/>
  <c r="M1179"/>
  <c r="N1156"/>
  <c r="P1156"/>
  <c r="M1186"/>
  <c r="O1186"/>
  <c r="M1194"/>
  <c r="N1193"/>
  <c r="P1193"/>
  <c r="M1220"/>
  <c r="O1220"/>
  <c r="M1228"/>
  <c r="L1233"/>
  <c r="N1233"/>
  <c r="P1233"/>
  <c r="L1254"/>
  <c r="M1275"/>
  <c r="M1286" s="1"/>
  <c r="L1284"/>
  <c r="L1286" s="1"/>
  <c r="M1344"/>
  <c r="M1352" s="1"/>
  <c r="M1340"/>
  <c r="M1355"/>
  <c r="O1130"/>
  <c r="O1268"/>
  <c r="P15" i="8"/>
  <c r="N15"/>
  <c r="M15"/>
  <c r="O15"/>
  <c r="N1152" i="1"/>
  <c r="P1152"/>
  <c r="N1186"/>
  <c r="P1186"/>
  <c r="N1220"/>
  <c r="P1220"/>
  <c r="O1228"/>
  <c r="O1233"/>
  <c r="P1270"/>
  <c r="P1275" s="1"/>
  <c r="N1284"/>
  <c r="P1284"/>
  <c r="O1344"/>
  <c r="O1352" s="1"/>
  <c r="O1340"/>
  <c r="N1228"/>
  <c r="O1258"/>
  <c r="O1155"/>
  <c r="O1192"/>
  <c r="O1194" s="1"/>
  <c r="O1129"/>
  <c r="O1139" s="1"/>
  <c r="N1258"/>
  <c r="N1275" s="1"/>
  <c r="N1192"/>
  <c r="N1155"/>
  <c r="N1179" s="1"/>
  <c r="N1188" s="1"/>
  <c r="N1129"/>
  <c r="P1139"/>
  <c r="P1179"/>
  <c r="P1188" s="1"/>
  <c r="P1194"/>
  <c r="O1254"/>
  <c r="O1275"/>
  <c r="O1286" s="1"/>
  <c r="O1355"/>
  <c r="O1179"/>
  <c r="O1188" s="1"/>
  <c r="O1196" s="1"/>
  <c r="P1254"/>
  <c r="K1139"/>
  <c r="K1152"/>
  <c r="K1179"/>
  <c r="K1186"/>
  <c r="K1194"/>
  <c r="K1220"/>
  <c r="K1228"/>
  <c r="K1284"/>
  <c r="K1286" s="1"/>
  <c r="M1358"/>
  <c r="M1357"/>
  <c r="O1358"/>
  <c r="L1357"/>
  <c r="L1358"/>
  <c r="P1357"/>
  <c r="P1358"/>
  <c r="M1333"/>
  <c r="O1333"/>
  <c r="L1333"/>
  <c r="N1333"/>
  <c r="P1333"/>
  <c r="K97" i="3"/>
  <c r="K99"/>
  <c r="K98"/>
  <c r="K30" i="15"/>
  <c r="K1357" i="1"/>
  <c r="K1358"/>
  <c r="K1333"/>
  <c r="J1" i="2"/>
  <c r="J6"/>
  <c r="J33" i="8"/>
  <c r="J27"/>
  <c r="J24"/>
  <c r="J12"/>
  <c r="J9"/>
  <c r="J7"/>
  <c r="J5"/>
  <c r="N97" i="3" l="1"/>
  <c r="P98"/>
  <c r="N1357" i="1"/>
  <c r="N1358"/>
  <c r="N212" i="4"/>
  <c r="N84" i="3"/>
  <c r="N859" i="1"/>
  <c r="N42" i="3"/>
  <c r="N138" i="4"/>
  <c r="N99" i="3"/>
  <c r="N1139" i="1"/>
  <c r="N1194"/>
  <c r="N98" i="3"/>
  <c r="P42"/>
  <c r="P138" i="4"/>
  <c r="P212"/>
  <c r="P84" i="3"/>
  <c r="P859" i="1"/>
  <c r="O98" i="3"/>
  <c r="P99"/>
  <c r="O212" i="4"/>
  <c r="O84" i="3"/>
  <c r="O859" i="1"/>
  <c r="O138" i="4"/>
  <c r="O42" i="3"/>
  <c r="P97"/>
  <c r="O97"/>
  <c r="O99"/>
  <c r="O1357" i="1"/>
  <c r="N1286"/>
  <c r="P1286"/>
  <c r="M1188"/>
  <c r="M1196" s="1"/>
  <c r="N1196"/>
  <c r="P1196"/>
  <c r="K1188"/>
  <c r="J5" i="2"/>
  <c r="J6" i="14"/>
  <c r="I33" i="8"/>
  <c r="I27"/>
  <c r="I24"/>
  <c r="I12"/>
  <c r="I9"/>
  <c r="I7"/>
  <c r="I5"/>
  <c r="F7" i="4"/>
  <c r="E7"/>
  <c r="H5" i="8"/>
  <c r="G5"/>
  <c r="F5"/>
  <c r="E5"/>
  <c r="D5"/>
  <c r="I6" i="15"/>
  <c r="H6"/>
  <c r="G6"/>
  <c r="F6"/>
  <c r="E6"/>
  <c r="J1354" i="1"/>
  <c r="I1354"/>
  <c r="H1354"/>
  <c r="G1354"/>
  <c r="F1354"/>
  <c r="E1354"/>
  <c r="J1353"/>
  <c r="J1355" s="1"/>
  <c r="I1353"/>
  <c r="I1355" s="1"/>
  <c r="H1353"/>
  <c r="H1355" s="1"/>
  <c r="G1353"/>
  <c r="G1355" s="1"/>
  <c r="F1353"/>
  <c r="F1355" s="1"/>
  <c r="E1353"/>
  <c r="E1355" s="1"/>
  <c r="J1351"/>
  <c r="I1351"/>
  <c r="H1351"/>
  <c r="G1351"/>
  <c r="F1351"/>
  <c r="E1351"/>
  <c r="J1350"/>
  <c r="I1350"/>
  <c r="H1350"/>
  <c r="G1350"/>
  <c r="F1350"/>
  <c r="E1350"/>
  <c r="J1349"/>
  <c r="I1349"/>
  <c r="H1349"/>
  <c r="G1349"/>
  <c r="F1349"/>
  <c r="E1349"/>
  <c r="J1348"/>
  <c r="I1348"/>
  <c r="H1348"/>
  <c r="G1348"/>
  <c r="F1348"/>
  <c r="E1348"/>
  <c r="J1347"/>
  <c r="I1347"/>
  <c r="H1347"/>
  <c r="G1347"/>
  <c r="F1347"/>
  <c r="E1347"/>
  <c r="J1346"/>
  <c r="I1346"/>
  <c r="H1346"/>
  <c r="G1346"/>
  <c r="F1346"/>
  <c r="E1346"/>
  <c r="J1339"/>
  <c r="I1339"/>
  <c r="H1339"/>
  <c r="G1339"/>
  <c r="F1339"/>
  <c r="E1339"/>
  <c r="J1338"/>
  <c r="I1338"/>
  <c r="H1338"/>
  <c r="G1338"/>
  <c r="F1338"/>
  <c r="E1338"/>
  <c r="J1337"/>
  <c r="I1337"/>
  <c r="H1337"/>
  <c r="G1337"/>
  <c r="F1337"/>
  <c r="E1337"/>
  <c r="J1336"/>
  <c r="J1340" s="1"/>
  <c r="I1336"/>
  <c r="I1340" s="1"/>
  <c r="H1336"/>
  <c r="H1340" s="1"/>
  <c r="G1336"/>
  <c r="G1340" s="1"/>
  <c r="F1336"/>
  <c r="F1340" s="1"/>
  <c r="E1336"/>
  <c r="E1340" s="1"/>
  <c r="J1332"/>
  <c r="I1332"/>
  <c r="H1332"/>
  <c r="G1332"/>
  <c r="F1332"/>
  <c r="E1332"/>
  <c r="J1331"/>
  <c r="J1345" s="1"/>
  <c r="I1331"/>
  <c r="I1345" s="1"/>
  <c r="H1331"/>
  <c r="H1345" s="1"/>
  <c r="G1331"/>
  <c r="G1345" s="1"/>
  <c r="F1331"/>
  <c r="F1345" s="1"/>
  <c r="E1331"/>
  <c r="E1345" s="1"/>
  <c r="J1330"/>
  <c r="I1330"/>
  <c r="H1330"/>
  <c r="G1330"/>
  <c r="F1330"/>
  <c r="E1330"/>
  <c r="J1329"/>
  <c r="I1329"/>
  <c r="H1329"/>
  <c r="G1329"/>
  <c r="F1329"/>
  <c r="E1329"/>
  <c r="J1328"/>
  <c r="I1328"/>
  <c r="H1328"/>
  <c r="G1328"/>
  <c r="F1328"/>
  <c r="E1328"/>
  <c r="J1327"/>
  <c r="I1327"/>
  <c r="H1327"/>
  <c r="G1327"/>
  <c r="F1327"/>
  <c r="E1327"/>
  <c r="J1326"/>
  <c r="I1326"/>
  <c r="H1326"/>
  <c r="G1326"/>
  <c r="F1326"/>
  <c r="E1326"/>
  <c r="J1325"/>
  <c r="I1325"/>
  <c r="H1325"/>
  <c r="G1325"/>
  <c r="F1325"/>
  <c r="E1325"/>
  <c r="J1324"/>
  <c r="I1324"/>
  <c r="H1324"/>
  <c r="G1324"/>
  <c r="F1324"/>
  <c r="E1324"/>
  <c r="J1323"/>
  <c r="I1323"/>
  <c r="H1323"/>
  <c r="G1323"/>
  <c r="F1323"/>
  <c r="E1323"/>
  <c r="J1322"/>
  <c r="I1322"/>
  <c r="H1322"/>
  <c r="G1322"/>
  <c r="F1322"/>
  <c r="E1322"/>
  <c r="J1321"/>
  <c r="I1321"/>
  <c r="H1321"/>
  <c r="G1321"/>
  <c r="F1321"/>
  <c r="E1321"/>
  <c r="J1320"/>
  <c r="I1320"/>
  <c r="H1320"/>
  <c r="G1320"/>
  <c r="F1320"/>
  <c r="E1320"/>
  <c r="J1319"/>
  <c r="I1319"/>
  <c r="H1319"/>
  <c r="G1319"/>
  <c r="F1319"/>
  <c r="E1319"/>
  <c r="J1318"/>
  <c r="I1318"/>
  <c r="H1318"/>
  <c r="G1318"/>
  <c r="F1318"/>
  <c r="E1318"/>
  <c r="J1317"/>
  <c r="I1317"/>
  <c r="H1317"/>
  <c r="G1317"/>
  <c r="F1317"/>
  <c r="E1317"/>
  <c r="J1316"/>
  <c r="I1316"/>
  <c r="H1316"/>
  <c r="G1316"/>
  <c r="F1316"/>
  <c r="E1316"/>
  <c r="J1315"/>
  <c r="I1315"/>
  <c r="H1315"/>
  <c r="G1315"/>
  <c r="F1315"/>
  <c r="E1315"/>
  <c r="J1314"/>
  <c r="I1314"/>
  <c r="H1314"/>
  <c r="G1314"/>
  <c r="F1314"/>
  <c r="E1314"/>
  <c r="J1313"/>
  <c r="I1313"/>
  <c r="H1313"/>
  <c r="G1313"/>
  <c r="F1313"/>
  <c r="E1313"/>
  <c r="J1312"/>
  <c r="I1312"/>
  <c r="H1312"/>
  <c r="G1312"/>
  <c r="F1312"/>
  <c r="E1312"/>
  <c r="J1311"/>
  <c r="I1311"/>
  <c r="H1311"/>
  <c r="G1311"/>
  <c r="F1311"/>
  <c r="E1311"/>
  <c r="J1310"/>
  <c r="I1310"/>
  <c r="H1310"/>
  <c r="G1310"/>
  <c r="F1310"/>
  <c r="E1310"/>
  <c r="J1309"/>
  <c r="I1309"/>
  <c r="H1309"/>
  <c r="G1309"/>
  <c r="F1309"/>
  <c r="E1309"/>
  <c r="J1308"/>
  <c r="I1308"/>
  <c r="H1308"/>
  <c r="G1308"/>
  <c r="F1308"/>
  <c r="E1308"/>
  <c r="J1307"/>
  <c r="I1307"/>
  <c r="H1307"/>
  <c r="G1307"/>
  <c r="F1307"/>
  <c r="E1307"/>
  <c r="J1306"/>
  <c r="I1306"/>
  <c r="H1306"/>
  <c r="G1306"/>
  <c r="F1306"/>
  <c r="E1306"/>
  <c r="J1305"/>
  <c r="I1305"/>
  <c r="H1305"/>
  <c r="G1305"/>
  <c r="F1305"/>
  <c r="E1305"/>
  <c r="J1304"/>
  <c r="I1304"/>
  <c r="H1304"/>
  <c r="G1304"/>
  <c r="F1304"/>
  <c r="E1304"/>
  <c r="J1303"/>
  <c r="I1303"/>
  <c r="H1303"/>
  <c r="G1303"/>
  <c r="F1303"/>
  <c r="E1303"/>
  <c r="J1302"/>
  <c r="I1302"/>
  <c r="H1302"/>
  <c r="G1302"/>
  <c r="F1302"/>
  <c r="E1302"/>
  <c r="J1301"/>
  <c r="I1301"/>
  <c r="H1301"/>
  <c r="G1301"/>
  <c r="F1301"/>
  <c r="E1301"/>
  <c r="J1300"/>
  <c r="I1300"/>
  <c r="H1300"/>
  <c r="G1300"/>
  <c r="F1300"/>
  <c r="E1300"/>
  <c r="J1299"/>
  <c r="I1299"/>
  <c r="H1299"/>
  <c r="G1299"/>
  <c r="F1299"/>
  <c r="E1299"/>
  <c r="J1298"/>
  <c r="I1298"/>
  <c r="H1298"/>
  <c r="G1298"/>
  <c r="F1298"/>
  <c r="E1298"/>
  <c r="J1297"/>
  <c r="I1297"/>
  <c r="H1297"/>
  <c r="G1297"/>
  <c r="F1297"/>
  <c r="E1297"/>
  <c r="J1296"/>
  <c r="I1296"/>
  <c r="H1296"/>
  <c r="G1296"/>
  <c r="F1296"/>
  <c r="E1296"/>
  <c r="J1295"/>
  <c r="I1295"/>
  <c r="H1295"/>
  <c r="G1295"/>
  <c r="F1295"/>
  <c r="E1295"/>
  <c r="J1294"/>
  <c r="I1294"/>
  <c r="H1294"/>
  <c r="G1294"/>
  <c r="F1294"/>
  <c r="E1294"/>
  <c r="J1293"/>
  <c r="I1293"/>
  <c r="H1293"/>
  <c r="G1293"/>
  <c r="F1293"/>
  <c r="E1293"/>
  <c r="J1292"/>
  <c r="I1292"/>
  <c r="H1292"/>
  <c r="G1292"/>
  <c r="F1292"/>
  <c r="E1292"/>
  <c r="J1291"/>
  <c r="I1291"/>
  <c r="H1291"/>
  <c r="G1291"/>
  <c r="F1291"/>
  <c r="E1291"/>
  <c r="J1290"/>
  <c r="I1290"/>
  <c r="H1290"/>
  <c r="G1290"/>
  <c r="F1290"/>
  <c r="E1290"/>
  <c r="J1289"/>
  <c r="J1344" s="1"/>
  <c r="J1352" s="1"/>
  <c r="I1289"/>
  <c r="I1344" s="1"/>
  <c r="I1352" s="1"/>
  <c r="H1289"/>
  <c r="H1344" s="1"/>
  <c r="H1352" s="1"/>
  <c r="G1289"/>
  <c r="G1344" s="1"/>
  <c r="G1352" s="1"/>
  <c r="F1289"/>
  <c r="F1344" s="1"/>
  <c r="F1352" s="1"/>
  <c r="E1289"/>
  <c r="E1344" s="1"/>
  <c r="E1352" s="1"/>
  <c r="J1283"/>
  <c r="I1283"/>
  <c r="H1283"/>
  <c r="G1283"/>
  <c r="F1283"/>
  <c r="E1283"/>
  <c r="J1282"/>
  <c r="I1282"/>
  <c r="H1282"/>
  <c r="G1282"/>
  <c r="F1282"/>
  <c r="E1282"/>
  <c r="J1281"/>
  <c r="I1281"/>
  <c r="H1281"/>
  <c r="G1281"/>
  <c r="F1281"/>
  <c r="E1281"/>
  <c r="J1280"/>
  <c r="I1280"/>
  <c r="H1280"/>
  <c r="G1280"/>
  <c r="F1280"/>
  <c r="E1280"/>
  <c r="J1279"/>
  <c r="I1279"/>
  <c r="H1279"/>
  <c r="G1279"/>
  <c r="F1279"/>
  <c r="E1279"/>
  <c r="J1278"/>
  <c r="I1278"/>
  <c r="H1278"/>
  <c r="G1278"/>
  <c r="F1278"/>
  <c r="E1278"/>
  <c r="J1277"/>
  <c r="J1284" s="1"/>
  <c r="I1277"/>
  <c r="I1284" s="1"/>
  <c r="H1277"/>
  <c r="H1284" s="1"/>
  <c r="G1277"/>
  <c r="G1284" s="1"/>
  <c r="F1277"/>
  <c r="F1284" s="1"/>
  <c r="E1277"/>
  <c r="E1284" s="1"/>
  <c r="J1274"/>
  <c r="I1274"/>
  <c r="H1274"/>
  <c r="G1274"/>
  <c r="F1274"/>
  <c r="E1274"/>
  <c r="J1273"/>
  <c r="I1273"/>
  <c r="H1273"/>
  <c r="G1273"/>
  <c r="F1273"/>
  <c r="E1273"/>
  <c r="J1272"/>
  <c r="I1272"/>
  <c r="H1272"/>
  <c r="G1272"/>
  <c r="F1272"/>
  <c r="E1272"/>
  <c r="J1271"/>
  <c r="I1271"/>
  <c r="H1271"/>
  <c r="G1271"/>
  <c r="F1271"/>
  <c r="E1271"/>
  <c r="J1270"/>
  <c r="I1270"/>
  <c r="H1270"/>
  <c r="G1270"/>
  <c r="F1270"/>
  <c r="E1270"/>
  <c r="J1269"/>
  <c r="I1269"/>
  <c r="H1269"/>
  <c r="G1269"/>
  <c r="F1269"/>
  <c r="E1269"/>
  <c r="J1268"/>
  <c r="I1268"/>
  <c r="H1268"/>
  <c r="G1268"/>
  <c r="F1268"/>
  <c r="E1268"/>
  <c r="J1267"/>
  <c r="I1267"/>
  <c r="H1267"/>
  <c r="G1267"/>
  <c r="F1267"/>
  <c r="E1267"/>
  <c r="J1266"/>
  <c r="I1266"/>
  <c r="H1266"/>
  <c r="G1266"/>
  <c r="F1266"/>
  <c r="E1266"/>
  <c r="J1265"/>
  <c r="I1265"/>
  <c r="H1265"/>
  <c r="G1265"/>
  <c r="F1265"/>
  <c r="E1265"/>
  <c r="J1264"/>
  <c r="I1264"/>
  <c r="H1264"/>
  <c r="G1264"/>
  <c r="F1264"/>
  <c r="E1264"/>
  <c r="J1263"/>
  <c r="I1263"/>
  <c r="H1263"/>
  <c r="G1263"/>
  <c r="F1263"/>
  <c r="E1263"/>
  <c r="J1262"/>
  <c r="I1262"/>
  <c r="H1262"/>
  <c r="G1262"/>
  <c r="F1262"/>
  <c r="E1262"/>
  <c r="J1261"/>
  <c r="I1261"/>
  <c r="H1261"/>
  <c r="G1261"/>
  <c r="F1261"/>
  <c r="E1261"/>
  <c r="J1260"/>
  <c r="I1260"/>
  <c r="H1260"/>
  <c r="G1260"/>
  <c r="F1260"/>
  <c r="E1260"/>
  <c r="J1259"/>
  <c r="I1259"/>
  <c r="H1259"/>
  <c r="G1259"/>
  <c r="F1259"/>
  <c r="E1259"/>
  <c r="J1258"/>
  <c r="J1275" s="1"/>
  <c r="J1286" s="1"/>
  <c r="I1258"/>
  <c r="I1275" s="1"/>
  <c r="I1286" s="1"/>
  <c r="H1258"/>
  <c r="H1275" s="1"/>
  <c r="H1286" s="1"/>
  <c r="G1258"/>
  <c r="G1275" s="1"/>
  <c r="G1286" s="1"/>
  <c r="F1258"/>
  <c r="F1275" s="1"/>
  <c r="F1286" s="1"/>
  <c r="E1258"/>
  <c r="E1275" s="1"/>
  <c r="E1286" s="1"/>
  <c r="J1253"/>
  <c r="I1253"/>
  <c r="H1253"/>
  <c r="G1253"/>
  <c r="F1253"/>
  <c r="E1253"/>
  <c r="J1252"/>
  <c r="I1252"/>
  <c r="H1252"/>
  <c r="G1252"/>
  <c r="F1252"/>
  <c r="E1252"/>
  <c r="J1251"/>
  <c r="I1251"/>
  <c r="H1251"/>
  <c r="G1251"/>
  <c r="F1251"/>
  <c r="E1251"/>
  <c r="J1250"/>
  <c r="I1250"/>
  <c r="H1250"/>
  <c r="G1250"/>
  <c r="F1250"/>
  <c r="E1250"/>
  <c r="J1249"/>
  <c r="I1249"/>
  <c r="H1249"/>
  <c r="G1249"/>
  <c r="F1249"/>
  <c r="E1249"/>
  <c r="J1248"/>
  <c r="I1248"/>
  <c r="H1248"/>
  <c r="G1248"/>
  <c r="F1248"/>
  <c r="E1248"/>
  <c r="J1247"/>
  <c r="I1247"/>
  <c r="H1247"/>
  <c r="G1247"/>
  <c r="F1247"/>
  <c r="E1247"/>
  <c r="J1246"/>
  <c r="I1246"/>
  <c r="H1246"/>
  <c r="G1246"/>
  <c r="F1246"/>
  <c r="E1246"/>
  <c r="J1245"/>
  <c r="I1245"/>
  <c r="H1245"/>
  <c r="G1245"/>
  <c r="F1245"/>
  <c r="E1245"/>
  <c r="J1244"/>
  <c r="I1244"/>
  <c r="H1244"/>
  <c r="G1244"/>
  <c r="F1244"/>
  <c r="E1244"/>
  <c r="J1243"/>
  <c r="I1243"/>
  <c r="H1243"/>
  <c r="G1243"/>
  <c r="F1243"/>
  <c r="E1243"/>
  <c r="J1242"/>
  <c r="I1242"/>
  <c r="H1242"/>
  <c r="G1242"/>
  <c r="F1242"/>
  <c r="E1242"/>
  <c r="J1241"/>
  <c r="I1241"/>
  <c r="H1241"/>
  <c r="G1241"/>
  <c r="F1241"/>
  <c r="E1241"/>
  <c r="J1240"/>
  <c r="I1240"/>
  <c r="H1240"/>
  <c r="G1240"/>
  <c r="F1240"/>
  <c r="E1240"/>
  <c r="J1239"/>
  <c r="I1239"/>
  <c r="H1239"/>
  <c r="G1239"/>
  <c r="F1239"/>
  <c r="E1239"/>
  <c r="J1238"/>
  <c r="I1238"/>
  <c r="H1238"/>
  <c r="G1238"/>
  <c r="F1238"/>
  <c r="E1238"/>
  <c r="J1237"/>
  <c r="I1237"/>
  <c r="H1237"/>
  <c r="G1237"/>
  <c r="F1237"/>
  <c r="E1237"/>
  <c r="J1236"/>
  <c r="J1254" s="1"/>
  <c r="I1236"/>
  <c r="I1254" s="1"/>
  <c r="H1236"/>
  <c r="H1254" s="1"/>
  <c r="G1236"/>
  <c r="G1254" s="1"/>
  <c r="F1236"/>
  <c r="F1254" s="1"/>
  <c r="E1236"/>
  <c r="E1254" s="1"/>
  <c r="J1232"/>
  <c r="I1232"/>
  <c r="H1232"/>
  <c r="G1232"/>
  <c r="F1232"/>
  <c r="E1232"/>
  <c r="J1231"/>
  <c r="J1233" s="1"/>
  <c r="I1231"/>
  <c r="I1233" s="1"/>
  <c r="H1231"/>
  <c r="H1233" s="1"/>
  <c r="G1231"/>
  <c r="G1233" s="1"/>
  <c r="F1231"/>
  <c r="F1233" s="1"/>
  <c r="E1231"/>
  <c r="E1233" s="1"/>
  <c r="J1227"/>
  <c r="I1227"/>
  <c r="H1227"/>
  <c r="G1227"/>
  <c r="F1227"/>
  <c r="E1227"/>
  <c r="J1226"/>
  <c r="I1226"/>
  <c r="H1226"/>
  <c r="G1226"/>
  <c r="F1226"/>
  <c r="E1226"/>
  <c r="J1225"/>
  <c r="I1225"/>
  <c r="H1225"/>
  <c r="G1225"/>
  <c r="F1225"/>
  <c r="E1225"/>
  <c r="J1224"/>
  <c r="I1224"/>
  <c r="H1224"/>
  <c r="G1224"/>
  <c r="F1224"/>
  <c r="E1224"/>
  <c r="J1223"/>
  <c r="J1228" s="1"/>
  <c r="I1223"/>
  <c r="I1228" s="1"/>
  <c r="H1223"/>
  <c r="H1228" s="1"/>
  <c r="G1223"/>
  <c r="G1228" s="1"/>
  <c r="F1223"/>
  <c r="F1228" s="1"/>
  <c r="E1223"/>
  <c r="E1228" s="1"/>
  <c r="J1219"/>
  <c r="I1219"/>
  <c r="H1219"/>
  <c r="G1219"/>
  <c r="F1219"/>
  <c r="E1219"/>
  <c r="J1218"/>
  <c r="I1218"/>
  <c r="H1218"/>
  <c r="G1218"/>
  <c r="F1218"/>
  <c r="E1218"/>
  <c r="J1217"/>
  <c r="I1217"/>
  <c r="H1217"/>
  <c r="G1217"/>
  <c r="F1217"/>
  <c r="E1217"/>
  <c r="J1216"/>
  <c r="I1216"/>
  <c r="H1216"/>
  <c r="G1216"/>
  <c r="F1216"/>
  <c r="E1216"/>
  <c r="J1215"/>
  <c r="I1215"/>
  <c r="H1215"/>
  <c r="G1215"/>
  <c r="F1215"/>
  <c r="E1215"/>
  <c r="J1214"/>
  <c r="I1214"/>
  <c r="H1214"/>
  <c r="G1214"/>
  <c r="F1214"/>
  <c r="E1214"/>
  <c r="J1213"/>
  <c r="I1213"/>
  <c r="H1213"/>
  <c r="G1213"/>
  <c r="F1213"/>
  <c r="E1213"/>
  <c r="J1212"/>
  <c r="I1212"/>
  <c r="H1212"/>
  <c r="G1212"/>
  <c r="F1212"/>
  <c r="E1212"/>
  <c r="J1211"/>
  <c r="I1211"/>
  <c r="H1211"/>
  <c r="G1211"/>
  <c r="F1211"/>
  <c r="E1211"/>
  <c r="J1210"/>
  <c r="I1210"/>
  <c r="H1210"/>
  <c r="G1210"/>
  <c r="F1210"/>
  <c r="E1210"/>
  <c r="J1209"/>
  <c r="I1209"/>
  <c r="H1209"/>
  <c r="G1209"/>
  <c r="F1209"/>
  <c r="E1209"/>
  <c r="J1208"/>
  <c r="I1208"/>
  <c r="H1208"/>
  <c r="G1208"/>
  <c r="F1208"/>
  <c r="E1208"/>
  <c r="J1207"/>
  <c r="I1207"/>
  <c r="H1207"/>
  <c r="G1207"/>
  <c r="F1207"/>
  <c r="E1207"/>
  <c r="J1206"/>
  <c r="I1206"/>
  <c r="H1206"/>
  <c r="G1206"/>
  <c r="F1206"/>
  <c r="E1206"/>
  <c r="J1205"/>
  <c r="I1205"/>
  <c r="H1205"/>
  <c r="G1205"/>
  <c r="F1205"/>
  <c r="E1205"/>
  <c r="J1204"/>
  <c r="I1204"/>
  <c r="H1204"/>
  <c r="G1204"/>
  <c r="F1204"/>
  <c r="E1204"/>
  <c r="J1203"/>
  <c r="I1203"/>
  <c r="H1203"/>
  <c r="G1203"/>
  <c r="F1203"/>
  <c r="E1203"/>
  <c r="J1202"/>
  <c r="J1220" s="1"/>
  <c r="I1202"/>
  <c r="I1220" s="1"/>
  <c r="H1202"/>
  <c r="H1220" s="1"/>
  <c r="G1202"/>
  <c r="G1220" s="1"/>
  <c r="F1202"/>
  <c r="F1220" s="1"/>
  <c r="E1202"/>
  <c r="E1220" s="1"/>
  <c r="J1193"/>
  <c r="I1193"/>
  <c r="H1193"/>
  <c r="G1193"/>
  <c r="F1193"/>
  <c r="E1193"/>
  <c r="J1192"/>
  <c r="J1194" s="1"/>
  <c r="I1192"/>
  <c r="I1194" s="1"/>
  <c r="H1192"/>
  <c r="H1194" s="1"/>
  <c r="G1192"/>
  <c r="G1194" s="1"/>
  <c r="F1192"/>
  <c r="F1194" s="1"/>
  <c r="E1192"/>
  <c r="E1194" s="1"/>
  <c r="J1185"/>
  <c r="I1185"/>
  <c r="H1185"/>
  <c r="G1185"/>
  <c r="F1185"/>
  <c r="E1185"/>
  <c r="J1184"/>
  <c r="I1184"/>
  <c r="H1184"/>
  <c r="G1184"/>
  <c r="F1184"/>
  <c r="E1184"/>
  <c r="J1183"/>
  <c r="I1183"/>
  <c r="H1183"/>
  <c r="G1183"/>
  <c r="F1183"/>
  <c r="E1183"/>
  <c r="J1182"/>
  <c r="J1186" s="1"/>
  <c r="I1182"/>
  <c r="I1186" s="1"/>
  <c r="H1182"/>
  <c r="H1186" s="1"/>
  <c r="G1182"/>
  <c r="G1186" s="1"/>
  <c r="F1182"/>
  <c r="F1186" s="1"/>
  <c r="E1182"/>
  <c r="E1186" s="1"/>
  <c r="J1178"/>
  <c r="I1178"/>
  <c r="H1178"/>
  <c r="G1178"/>
  <c r="F1178"/>
  <c r="E1178"/>
  <c r="J1177"/>
  <c r="I1177"/>
  <c r="H1177"/>
  <c r="G1177"/>
  <c r="F1177"/>
  <c r="E1177"/>
  <c r="J1176"/>
  <c r="I1176"/>
  <c r="H1176"/>
  <c r="G1176"/>
  <c r="F1176"/>
  <c r="E1176"/>
  <c r="J1175"/>
  <c r="I1175"/>
  <c r="H1175"/>
  <c r="G1175"/>
  <c r="F1175"/>
  <c r="E1175"/>
  <c r="J1174"/>
  <c r="I1174"/>
  <c r="H1174"/>
  <c r="G1174"/>
  <c r="F1174"/>
  <c r="E1174"/>
  <c r="J1173"/>
  <c r="I1173"/>
  <c r="H1173"/>
  <c r="G1173"/>
  <c r="F1173"/>
  <c r="E1173"/>
  <c r="J1172"/>
  <c r="I1172"/>
  <c r="H1172"/>
  <c r="G1172"/>
  <c r="F1172"/>
  <c r="E1172"/>
  <c r="J1171"/>
  <c r="I1171"/>
  <c r="H1171"/>
  <c r="G1171"/>
  <c r="F1171"/>
  <c r="E1171"/>
  <c r="J1170"/>
  <c r="I1170"/>
  <c r="H1170"/>
  <c r="G1170"/>
  <c r="F1170"/>
  <c r="E1170"/>
  <c r="J1169"/>
  <c r="I1169"/>
  <c r="H1169"/>
  <c r="G1169"/>
  <c r="F1169"/>
  <c r="E1169"/>
  <c r="J1168"/>
  <c r="I1168"/>
  <c r="H1168"/>
  <c r="G1168"/>
  <c r="F1168"/>
  <c r="E1168"/>
  <c r="J1167"/>
  <c r="I1167"/>
  <c r="H1167"/>
  <c r="G1167"/>
  <c r="F1167"/>
  <c r="E1167"/>
  <c r="J1166"/>
  <c r="I1166"/>
  <c r="H1166"/>
  <c r="G1166"/>
  <c r="F1166"/>
  <c r="E1166"/>
  <c r="J1165"/>
  <c r="I1165"/>
  <c r="H1165"/>
  <c r="G1165"/>
  <c r="F1165"/>
  <c r="E1165"/>
  <c r="J1164"/>
  <c r="I1164"/>
  <c r="H1164"/>
  <c r="G1164"/>
  <c r="F1164"/>
  <c r="E1164"/>
  <c r="J1163"/>
  <c r="I1163"/>
  <c r="H1163"/>
  <c r="G1163"/>
  <c r="F1163"/>
  <c r="E1163"/>
  <c r="J1162"/>
  <c r="I1162"/>
  <c r="H1162"/>
  <c r="G1162"/>
  <c r="F1162"/>
  <c r="E1162"/>
  <c r="J1161"/>
  <c r="I1161"/>
  <c r="H1161"/>
  <c r="G1161"/>
  <c r="F1161"/>
  <c r="E1161"/>
  <c r="J1160"/>
  <c r="I1160"/>
  <c r="H1160"/>
  <c r="G1160"/>
  <c r="F1160"/>
  <c r="E1160"/>
  <c r="J1159"/>
  <c r="I1159"/>
  <c r="H1159"/>
  <c r="G1159"/>
  <c r="F1159"/>
  <c r="E1159"/>
  <c r="J1158"/>
  <c r="I1158"/>
  <c r="H1158"/>
  <c r="G1158"/>
  <c r="F1158"/>
  <c r="E1158"/>
  <c r="J1157"/>
  <c r="I1157"/>
  <c r="H1157"/>
  <c r="G1157"/>
  <c r="F1157"/>
  <c r="E1157"/>
  <c r="J1156"/>
  <c r="I1156"/>
  <c r="H1156"/>
  <c r="G1156"/>
  <c r="F1156"/>
  <c r="E1156"/>
  <c r="J1155"/>
  <c r="J1179" s="1"/>
  <c r="J1188" s="1"/>
  <c r="J31" i="15" s="1"/>
  <c r="I1155" i="1"/>
  <c r="I1179" s="1"/>
  <c r="I1188" s="1"/>
  <c r="I31" i="15" s="1"/>
  <c r="H1155" i="1"/>
  <c r="H1179" s="1"/>
  <c r="H1188" s="1"/>
  <c r="H31" i="15" s="1"/>
  <c r="G1155" i="1"/>
  <c r="G1179" s="1"/>
  <c r="G1188" s="1"/>
  <c r="G31" i="15" s="1"/>
  <c r="F1155" i="1"/>
  <c r="F1179" s="1"/>
  <c r="F1188" s="1"/>
  <c r="F31" i="15" s="1"/>
  <c r="E1155" i="1"/>
  <c r="E1179" s="1"/>
  <c r="E1188" s="1"/>
  <c r="E31" i="15" s="1"/>
  <c r="J1151" i="1"/>
  <c r="I1151"/>
  <c r="H1151"/>
  <c r="G1151"/>
  <c r="F1151"/>
  <c r="E1151"/>
  <c r="J1150"/>
  <c r="I1150"/>
  <c r="H1150"/>
  <c r="G1150"/>
  <c r="F1150"/>
  <c r="E1150"/>
  <c r="J1149"/>
  <c r="I1149"/>
  <c r="H1149"/>
  <c r="G1149"/>
  <c r="F1149"/>
  <c r="E1149"/>
  <c r="J1148"/>
  <c r="I1148"/>
  <c r="H1148"/>
  <c r="G1148"/>
  <c r="F1148"/>
  <c r="E1148"/>
  <c r="J1147"/>
  <c r="I1147"/>
  <c r="H1147"/>
  <c r="G1147"/>
  <c r="F1147"/>
  <c r="E1147"/>
  <c r="J1146"/>
  <c r="I1146"/>
  <c r="H1146"/>
  <c r="G1146"/>
  <c r="F1146"/>
  <c r="E1146"/>
  <c r="J1145"/>
  <c r="I1145"/>
  <c r="H1145"/>
  <c r="G1145"/>
  <c r="F1145"/>
  <c r="E1145"/>
  <c r="J1144"/>
  <c r="I1144"/>
  <c r="H1144"/>
  <c r="G1144"/>
  <c r="F1144"/>
  <c r="E1144"/>
  <c r="J1143"/>
  <c r="I1143"/>
  <c r="H1143"/>
  <c r="G1143"/>
  <c r="F1143"/>
  <c r="E1143"/>
  <c r="J1142"/>
  <c r="J1152" s="1"/>
  <c r="I1142"/>
  <c r="I1152" s="1"/>
  <c r="H1142"/>
  <c r="H1152" s="1"/>
  <c r="G1142"/>
  <c r="G1152" s="1"/>
  <c r="F1142"/>
  <c r="F1152" s="1"/>
  <c r="E1142"/>
  <c r="E1152" s="1"/>
  <c r="J1138"/>
  <c r="I1138"/>
  <c r="H1138"/>
  <c r="G1138"/>
  <c r="F1138"/>
  <c r="E1138"/>
  <c r="J1137"/>
  <c r="I1137"/>
  <c r="H1137"/>
  <c r="G1137"/>
  <c r="F1137"/>
  <c r="E1137"/>
  <c r="J1136"/>
  <c r="I1136"/>
  <c r="H1136"/>
  <c r="G1136"/>
  <c r="F1136"/>
  <c r="E1136"/>
  <c r="J1135"/>
  <c r="I1135"/>
  <c r="H1135"/>
  <c r="G1135"/>
  <c r="F1135"/>
  <c r="E1135"/>
  <c r="J1134"/>
  <c r="I1134"/>
  <c r="H1134"/>
  <c r="G1134"/>
  <c r="F1134"/>
  <c r="E1134"/>
  <c r="J1133"/>
  <c r="I1133"/>
  <c r="H1133"/>
  <c r="G1133"/>
  <c r="F1133"/>
  <c r="E1133"/>
  <c r="J1132"/>
  <c r="I1132"/>
  <c r="H1132"/>
  <c r="G1132"/>
  <c r="F1132"/>
  <c r="E1132"/>
  <c r="J1131"/>
  <c r="I1131"/>
  <c r="H1131"/>
  <c r="G1131"/>
  <c r="F1131"/>
  <c r="E1131"/>
  <c r="J1130"/>
  <c r="I1130"/>
  <c r="H1130"/>
  <c r="G1130"/>
  <c r="F1130"/>
  <c r="E1130"/>
  <c r="J1129"/>
  <c r="J1139" s="1"/>
  <c r="I1129"/>
  <c r="I1139" s="1"/>
  <c r="H1129"/>
  <c r="H1139" s="1"/>
  <c r="G1129"/>
  <c r="G1139" s="1"/>
  <c r="F1129"/>
  <c r="F1139" s="1"/>
  <c r="E1129"/>
  <c r="E1139" s="1"/>
  <c r="D1354"/>
  <c r="D1353"/>
  <c r="D1351"/>
  <c r="D1350"/>
  <c r="D1349"/>
  <c r="D1348"/>
  <c r="D1347"/>
  <c r="D1346"/>
  <c r="D1339"/>
  <c r="D1338"/>
  <c r="D1337"/>
  <c r="D1336"/>
  <c r="D1332"/>
  <c r="D1331"/>
  <c r="D1345" s="1"/>
  <c r="D1330"/>
  <c r="D1329"/>
  <c r="D1328"/>
  <c r="D1327"/>
  <c r="D1326"/>
  <c r="D1325"/>
  <c r="D1324"/>
  <c r="D1323"/>
  <c r="D1322"/>
  <c r="D1321"/>
  <c r="D1320"/>
  <c r="D1319"/>
  <c r="D1318"/>
  <c r="D1317"/>
  <c r="D1316"/>
  <c r="D1315"/>
  <c r="D1314"/>
  <c r="D1313"/>
  <c r="D1312"/>
  <c r="D1311"/>
  <c r="D1310"/>
  <c r="D1309"/>
  <c r="D1308"/>
  <c r="D1307"/>
  <c r="D1306"/>
  <c r="D1305"/>
  <c r="D1304"/>
  <c r="D1303"/>
  <c r="D1302"/>
  <c r="D1301"/>
  <c r="D1300"/>
  <c r="D1299"/>
  <c r="D1298"/>
  <c r="D1297"/>
  <c r="D1296"/>
  <c r="D1295"/>
  <c r="D1294"/>
  <c r="D1293"/>
  <c r="D1292"/>
  <c r="D1291"/>
  <c r="D1290"/>
  <c r="D1289"/>
  <c r="D1283"/>
  <c r="D1282"/>
  <c r="D1281"/>
  <c r="D1280"/>
  <c r="D1279"/>
  <c r="D1278"/>
  <c r="D1277"/>
  <c r="D1274"/>
  <c r="D1273"/>
  <c r="D1272"/>
  <c r="D1271"/>
  <c r="D1270"/>
  <c r="D1269"/>
  <c r="D1268"/>
  <c r="D1267"/>
  <c r="D1266"/>
  <c r="D1265"/>
  <c r="D1264"/>
  <c r="D1263"/>
  <c r="D1262"/>
  <c r="D1261"/>
  <c r="D1260"/>
  <c r="D1259"/>
  <c r="D1258"/>
  <c r="D1253"/>
  <c r="D1252"/>
  <c r="D1251"/>
  <c r="D1250"/>
  <c r="D1249"/>
  <c r="D1248"/>
  <c r="D1247"/>
  <c r="D1246"/>
  <c r="D1245"/>
  <c r="D1244"/>
  <c r="D1243"/>
  <c r="D1242"/>
  <c r="D1241"/>
  <c r="D1240"/>
  <c r="D1239"/>
  <c r="D1238"/>
  <c r="D1237"/>
  <c r="D1236"/>
  <c r="D1231"/>
  <c r="D1227"/>
  <c r="D1226"/>
  <c r="D1225"/>
  <c r="D1224"/>
  <c r="D1223"/>
  <c r="D1219"/>
  <c r="D1218"/>
  <c r="D1217"/>
  <c r="D1216"/>
  <c r="D1215"/>
  <c r="D1214"/>
  <c r="D1213"/>
  <c r="D1212"/>
  <c r="D1211"/>
  <c r="D1210"/>
  <c r="D1209"/>
  <c r="D1208"/>
  <c r="D1207"/>
  <c r="D1206"/>
  <c r="D1205"/>
  <c r="D1204"/>
  <c r="D1203"/>
  <c r="D1202"/>
  <c r="D1193"/>
  <c r="D1192"/>
  <c r="D1185"/>
  <c r="D1184"/>
  <c r="D1183"/>
  <c r="D1182"/>
  <c r="D1178"/>
  <c r="D1177"/>
  <c r="D1176"/>
  <c r="D1175"/>
  <c r="D1174"/>
  <c r="D1173"/>
  <c r="D1172"/>
  <c r="D1171"/>
  <c r="D1170"/>
  <c r="D1169"/>
  <c r="D1168"/>
  <c r="D1167"/>
  <c r="D1166"/>
  <c r="D1165"/>
  <c r="D1164"/>
  <c r="D1163"/>
  <c r="D1162"/>
  <c r="D1161"/>
  <c r="D1160"/>
  <c r="D1159"/>
  <c r="D1158"/>
  <c r="D1157"/>
  <c r="D1156"/>
  <c r="D1155"/>
  <c r="D1151"/>
  <c r="D1150"/>
  <c r="D1149"/>
  <c r="D1148"/>
  <c r="D1147"/>
  <c r="D1146"/>
  <c r="D1145"/>
  <c r="D1144"/>
  <c r="D1143"/>
  <c r="D1142"/>
  <c r="D1138"/>
  <c r="D1137"/>
  <c r="D1136"/>
  <c r="D1135"/>
  <c r="D1134"/>
  <c r="D1133"/>
  <c r="D1132"/>
  <c r="D1131"/>
  <c r="D1130"/>
  <c r="D1129"/>
  <c r="D6" i="15"/>
  <c r="D6" i="14"/>
  <c r="D87" i="13"/>
  <c r="D85"/>
  <c r="D83"/>
  <c r="D82"/>
  <c r="D81"/>
  <c r="D80"/>
  <c r="D79"/>
  <c r="D78"/>
  <c r="D77"/>
  <c r="D75"/>
  <c r="D74"/>
  <c r="D73"/>
  <c r="D72"/>
  <c r="D71"/>
  <c r="D70"/>
  <c r="D68"/>
  <c r="D67"/>
  <c r="D66"/>
  <c r="D65"/>
  <c r="D64"/>
  <c r="D63"/>
  <c r="D62"/>
  <c r="D61"/>
  <c r="D60"/>
  <c r="D58"/>
  <c r="D57"/>
  <c r="D56"/>
  <c r="D55"/>
  <c r="D54"/>
  <c r="D53"/>
  <c r="D52"/>
  <c r="D51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3"/>
  <c r="D22"/>
  <c r="D21"/>
  <c r="D20"/>
  <c r="D19"/>
  <c r="D18"/>
  <c r="D17"/>
  <c r="D16"/>
  <c r="D15"/>
  <c r="D14"/>
  <c r="D13"/>
  <c r="D12"/>
  <c r="D11"/>
  <c r="D9"/>
  <c r="D6"/>
  <c r="D6" i="5"/>
  <c r="D228" i="4"/>
  <c r="D227"/>
  <c r="D226"/>
  <c r="D224"/>
  <c r="D223"/>
  <c r="D222"/>
  <c r="D221"/>
  <c r="D220"/>
  <c r="D219"/>
  <c r="D218"/>
  <c r="D216"/>
  <c r="D214"/>
  <c r="D212"/>
  <c r="D210"/>
  <c r="D209"/>
  <c r="D208"/>
  <c r="D207"/>
  <c r="D206"/>
  <c r="D205"/>
  <c r="D204"/>
  <c r="D203"/>
  <c r="D202"/>
  <c r="D201"/>
  <c r="D200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8"/>
  <c r="D136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7"/>
  <c r="D6"/>
  <c r="D92" i="3"/>
  <c r="D90"/>
  <c r="D88"/>
  <c r="D86"/>
  <c r="D84"/>
  <c r="D82"/>
  <c r="D81"/>
  <c r="D80"/>
  <c r="D79"/>
  <c r="D78"/>
  <c r="D77"/>
  <c r="D76"/>
  <c r="D75"/>
  <c r="D74"/>
  <c r="D73"/>
  <c r="D72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2"/>
  <c r="D40"/>
  <c r="D38"/>
  <c r="D100" s="1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7"/>
  <c r="D6"/>
  <c r="H33" i="8"/>
  <c r="G33"/>
  <c r="H24"/>
  <c r="G24"/>
  <c r="H12"/>
  <c r="G12"/>
  <c r="H9"/>
  <c r="G9"/>
  <c r="H7"/>
  <c r="H21" s="1"/>
  <c r="G7"/>
  <c r="F33"/>
  <c r="E33"/>
  <c r="F24"/>
  <c r="E24"/>
  <c r="F12"/>
  <c r="E12"/>
  <c r="F9"/>
  <c r="E9"/>
  <c r="F7"/>
  <c r="F21" s="1"/>
  <c r="E7"/>
  <c r="D7"/>
  <c r="D33"/>
  <c r="D24"/>
  <c r="D12"/>
  <c r="D9"/>
  <c r="D5" i="2"/>
  <c r="I6"/>
  <c r="I6" i="14" s="1"/>
  <c r="H6" i="2"/>
  <c r="H6" i="14" s="1"/>
  <c r="G6" i="2"/>
  <c r="G6" i="14" s="1"/>
  <c r="F6" i="2"/>
  <c r="F6" i="14" s="1"/>
  <c r="F1" i="2"/>
  <c r="G1"/>
  <c r="H1"/>
  <c r="I1"/>
  <c r="F106"/>
  <c r="E6"/>
  <c r="E6" i="14" s="1"/>
  <c r="I87" i="13"/>
  <c r="H27" i="8" s="1"/>
  <c r="H87" i="13"/>
  <c r="G27" i="8" s="1"/>
  <c r="G87" i="13"/>
  <c r="F27" i="8" s="1"/>
  <c r="F87" i="13"/>
  <c r="E27" i="8" s="1"/>
  <c r="I85" i="13"/>
  <c r="H85"/>
  <c r="G85"/>
  <c r="F85"/>
  <c r="I83"/>
  <c r="H83"/>
  <c r="G83"/>
  <c r="F83"/>
  <c r="I82"/>
  <c r="H82"/>
  <c r="G82"/>
  <c r="F82"/>
  <c r="I81"/>
  <c r="H81"/>
  <c r="G81"/>
  <c r="F81"/>
  <c r="I80"/>
  <c r="H80"/>
  <c r="G80"/>
  <c r="F80"/>
  <c r="I79"/>
  <c r="H79"/>
  <c r="G79"/>
  <c r="F79"/>
  <c r="I78"/>
  <c r="H78"/>
  <c r="G78"/>
  <c r="F78"/>
  <c r="I77"/>
  <c r="H77"/>
  <c r="G77"/>
  <c r="F77"/>
  <c r="I75"/>
  <c r="H75"/>
  <c r="G75"/>
  <c r="F75"/>
  <c r="I74"/>
  <c r="H74"/>
  <c r="G74"/>
  <c r="F74"/>
  <c r="I73"/>
  <c r="H73"/>
  <c r="G73"/>
  <c r="F73"/>
  <c r="I72"/>
  <c r="H72"/>
  <c r="G72"/>
  <c r="F72"/>
  <c r="I71"/>
  <c r="H71"/>
  <c r="G71"/>
  <c r="F71"/>
  <c r="I70"/>
  <c r="H70"/>
  <c r="G70"/>
  <c r="F70"/>
  <c r="I68"/>
  <c r="H68"/>
  <c r="G68"/>
  <c r="F68"/>
  <c r="I67"/>
  <c r="H67"/>
  <c r="G67"/>
  <c r="F67"/>
  <c r="I66"/>
  <c r="H66"/>
  <c r="G66"/>
  <c r="F66"/>
  <c r="I65"/>
  <c r="H65"/>
  <c r="G65"/>
  <c r="F65"/>
  <c r="I64"/>
  <c r="H64"/>
  <c r="G64"/>
  <c r="F64"/>
  <c r="I63"/>
  <c r="H63"/>
  <c r="G63"/>
  <c r="F63"/>
  <c r="I62"/>
  <c r="H62"/>
  <c r="G62"/>
  <c r="F62"/>
  <c r="I61"/>
  <c r="H61"/>
  <c r="G61"/>
  <c r="F61"/>
  <c r="I60"/>
  <c r="H60"/>
  <c r="G60"/>
  <c r="F60"/>
  <c r="I58"/>
  <c r="H58"/>
  <c r="G58"/>
  <c r="F58"/>
  <c r="I57"/>
  <c r="H57"/>
  <c r="G57"/>
  <c r="F57"/>
  <c r="I56"/>
  <c r="H56"/>
  <c r="G56"/>
  <c r="F56"/>
  <c r="I55"/>
  <c r="H55"/>
  <c r="G55"/>
  <c r="F55"/>
  <c r="I54"/>
  <c r="H54"/>
  <c r="G54"/>
  <c r="F54"/>
  <c r="I53"/>
  <c r="H53"/>
  <c r="G53"/>
  <c r="F53"/>
  <c r="I52"/>
  <c r="H52"/>
  <c r="G52"/>
  <c r="F52"/>
  <c r="I51"/>
  <c r="H51"/>
  <c r="G51"/>
  <c r="F51"/>
  <c r="I49"/>
  <c r="H49"/>
  <c r="G49"/>
  <c r="F49"/>
  <c r="I48"/>
  <c r="H48"/>
  <c r="G48"/>
  <c r="F48"/>
  <c r="I47"/>
  <c r="H47"/>
  <c r="G47"/>
  <c r="F47"/>
  <c r="I46"/>
  <c r="H46"/>
  <c r="G46"/>
  <c r="F46"/>
  <c r="I45"/>
  <c r="H45"/>
  <c r="G45"/>
  <c r="F45"/>
  <c r="I44"/>
  <c r="H44"/>
  <c r="G44"/>
  <c r="F44"/>
  <c r="I43"/>
  <c r="H43"/>
  <c r="G43"/>
  <c r="F43"/>
  <c r="I42"/>
  <c r="H42"/>
  <c r="G42"/>
  <c r="F42"/>
  <c r="I41"/>
  <c r="H41"/>
  <c r="G41"/>
  <c r="F41"/>
  <c r="I40"/>
  <c r="H40"/>
  <c r="G40"/>
  <c r="F40"/>
  <c r="I39"/>
  <c r="H39"/>
  <c r="G39"/>
  <c r="F39"/>
  <c r="I38"/>
  <c r="H38"/>
  <c r="G38"/>
  <c r="F38"/>
  <c r="I37"/>
  <c r="H37"/>
  <c r="G37"/>
  <c r="F37"/>
  <c r="I36"/>
  <c r="H36"/>
  <c r="G36"/>
  <c r="F36"/>
  <c r="I35"/>
  <c r="H35"/>
  <c r="G35"/>
  <c r="F35"/>
  <c r="I34"/>
  <c r="H34"/>
  <c r="G34"/>
  <c r="F34"/>
  <c r="I33"/>
  <c r="H33"/>
  <c r="G33"/>
  <c r="F33"/>
  <c r="I32"/>
  <c r="H32"/>
  <c r="G32"/>
  <c r="F32"/>
  <c r="I31"/>
  <c r="H31"/>
  <c r="G31"/>
  <c r="F31"/>
  <c r="I30"/>
  <c r="H30"/>
  <c r="G30"/>
  <c r="F30"/>
  <c r="I29"/>
  <c r="H29"/>
  <c r="G29"/>
  <c r="F29"/>
  <c r="I28"/>
  <c r="H28"/>
  <c r="G28"/>
  <c r="F28"/>
  <c r="I27"/>
  <c r="H27"/>
  <c r="G27"/>
  <c r="F27"/>
  <c r="I26"/>
  <c r="H26"/>
  <c r="G26"/>
  <c r="F26"/>
  <c r="I25"/>
  <c r="H25"/>
  <c r="G25"/>
  <c r="F25"/>
  <c r="I23"/>
  <c r="H23"/>
  <c r="G23"/>
  <c r="F23"/>
  <c r="I22"/>
  <c r="H22"/>
  <c r="G22"/>
  <c r="F22"/>
  <c r="I21"/>
  <c r="H21"/>
  <c r="G21"/>
  <c r="F21"/>
  <c r="I20"/>
  <c r="H20"/>
  <c r="G20"/>
  <c r="F20"/>
  <c r="I19"/>
  <c r="H19"/>
  <c r="G19"/>
  <c r="F19"/>
  <c r="I18"/>
  <c r="H18"/>
  <c r="G18"/>
  <c r="F18"/>
  <c r="I17"/>
  <c r="H17"/>
  <c r="G17"/>
  <c r="F17"/>
  <c r="I16"/>
  <c r="H16"/>
  <c r="G16"/>
  <c r="F16"/>
  <c r="I15"/>
  <c r="H15"/>
  <c r="G15"/>
  <c r="F15"/>
  <c r="I14"/>
  <c r="H14"/>
  <c r="G14"/>
  <c r="F14"/>
  <c r="I13"/>
  <c r="H13"/>
  <c r="G13"/>
  <c r="F13"/>
  <c r="I12"/>
  <c r="H12"/>
  <c r="G12"/>
  <c r="F12"/>
  <c r="I11"/>
  <c r="H11"/>
  <c r="G11"/>
  <c r="F11"/>
  <c r="I9"/>
  <c r="H9"/>
  <c r="G9"/>
  <c r="F9"/>
  <c r="I6"/>
  <c r="H6"/>
  <c r="G6"/>
  <c r="F6"/>
  <c r="E6"/>
  <c r="J228" i="4"/>
  <c r="I228"/>
  <c r="H228"/>
  <c r="G228"/>
  <c r="F228"/>
  <c r="J227"/>
  <c r="I227"/>
  <c r="H227"/>
  <c r="G227"/>
  <c r="F227"/>
  <c r="J226"/>
  <c r="I226"/>
  <c r="H226"/>
  <c r="G226"/>
  <c r="F226"/>
  <c r="J224"/>
  <c r="I224"/>
  <c r="H224"/>
  <c r="G224"/>
  <c r="F224"/>
  <c r="J223"/>
  <c r="I223"/>
  <c r="H223"/>
  <c r="G223"/>
  <c r="F223"/>
  <c r="J222"/>
  <c r="I222"/>
  <c r="H222"/>
  <c r="G222"/>
  <c r="F222"/>
  <c r="J221"/>
  <c r="I221"/>
  <c r="H221"/>
  <c r="G221"/>
  <c r="F221"/>
  <c r="J220"/>
  <c r="I220"/>
  <c r="H220"/>
  <c r="G220"/>
  <c r="F220"/>
  <c r="J219"/>
  <c r="I219"/>
  <c r="H219"/>
  <c r="G219"/>
  <c r="F219"/>
  <c r="J218"/>
  <c r="I218"/>
  <c r="H218"/>
  <c r="G218"/>
  <c r="F218"/>
  <c r="J216"/>
  <c r="I216"/>
  <c r="H216"/>
  <c r="G216"/>
  <c r="F216"/>
  <c r="J214"/>
  <c r="I214"/>
  <c r="H214"/>
  <c r="G214"/>
  <c r="F214"/>
  <c r="J212"/>
  <c r="I212"/>
  <c r="H212"/>
  <c r="G212"/>
  <c r="F212"/>
  <c r="J210"/>
  <c r="I210"/>
  <c r="H210"/>
  <c r="G210"/>
  <c r="F210"/>
  <c r="J209"/>
  <c r="I209"/>
  <c r="H209"/>
  <c r="G209"/>
  <c r="F209"/>
  <c r="J208"/>
  <c r="I208"/>
  <c r="H208"/>
  <c r="G208"/>
  <c r="F208"/>
  <c r="J207"/>
  <c r="I207"/>
  <c r="H207"/>
  <c r="G207"/>
  <c r="F207"/>
  <c r="J206"/>
  <c r="I206"/>
  <c r="H206"/>
  <c r="G206"/>
  <c r="F206"/>
  <c r="J205"/>
  <c r="I205"/>
  <c r="H205"/>
  <c r="G205"/>
  <c r="F205"/>
  <c r="J204"/>
  <c r="I204"/>
  <c r="H204"/>
  <c r="G204"/>
  <c r="F204"/>
  <c r="J203"/>
  <c r="I203"/>
  <c r="H203"/>
  <c r="G203"/>
  <c r="F203"/>
  <c r="J202"/>
  <c r="I202"/>
  <c r="H202"/>
  <c r="G202"/>
  <c r="F202"/>
  <c r="J201"/>
  <c r="I201"/>
  <c r="H201"/>
  <c r="G201"/>
  <c r="F201"/>
  <c r="J200"/>
  <c r="I200"/>
  <c r="H200"/>
  <c r="G200"/>
  <c r="F200"/>
  <c r="J197"/>
  <c r="I197"/>
  <c r="H197"/>
  <c r="G197"/>
  <c r="F197"/>
  <c r="J196"/>
  <c r="I196"/>
  <c r="H196"/>
  <c r="G196"/>
  <c r="F196"/>
  <c r="J195"/>
  <c r="I195"/>
  <c r="H195"/>
  <c r="G195"/>
  <c r="F195"/>
  <c r="J194"/>
  <c r="I194"/>
  <c r="H194"/>
  <c r="G194"/>
  <c r="F194"/>
  <c r="J193"/>
  <c r="I193"/>
  <c r="H193"/>
  <c r="G193"/>
  <c r="F193"/>
  <c r="J192"/>
  <c r="I192"/>
  <c r="H192"/>
  <c r="G192"/>
  <c r="F192"/>
  <c r="J191"/>
  <c r="I191"/>
  <c r="H191"/>
  <c r="G191"/>
  <c r="F191"/>
  <c r="J190"/>
  <c r="I190"/>
  <c r="H190"/>
  <c r="G190"/>
  <c r="F190"/>
  <c r="J189"/>
  <c r="I189"/>
  <c r="H189"/>
  <c r="G189"/>
  <c r="F189"/>
  <c r="J188"/>
  <c r="I188"/>
  <c r="H188"/>
  <c r="G188"/>
  <c r="F188"/>
  <c r="J187"/>
  <c r="I187"/>
  <c r="H187"/>
  <c r="G187"/>
  <c r="F187"/>
  <c r="J186"/>
  <c r="I186"/>
  <c r="H186"/>
  <c r="G186"/>
  <c r="F186"/>
  <c r="J185"/>
  <c r="I185"/>
  <c r="H185"/>
  <c r="G185"/>
  <c r="F185"/>
  <c r="J184"/>
  <c r="I184"/>
  <c r="H184"/>
  <c r="G184"/>
  <c r="F184"/>
  <c r="J183"/>
  <c r="I183"/>
  <c r="H183"/>
  <c r="G183"/>
  <c r="F183"/>
  <c r="J182"/>
  <c r="I182"/>
  <c r="H182"/>
  <c r="G182"/>
  <c r="F182"/>
  <c r="J181"/>
  <c r="I181"/>
  <c r="H181"/>
  <c r="G181"/>
  <c r="F181"/>
  <c r="J180"/>
  <c r="I180"/>
  <c r="H180"/>
  <c r="G180"/>
  <c r="F180"/>
  <c r="J179"/>
  <c r="I179"/>
  <c r="H179"/>
  <c r="G179"/>
  <c r="F179"/>
  <c r="J178"/>
  <c r="I178"/>
  <c r="H178"/>
  <c r="G178"/>
  <c r="F178"/>
  <c r="J177"/>
  <c r="I177"/>
  <c r="H177"/>
  <c r="G177"/>
  <c r="F177"/>
  <c r="J176"/>
  <c r="I176"/>
  <c r="H176"/>
  <c r="G176"/>
  <c r="F176"/>
  <c r="J175"/>
  <c r="I175"/>
  <c r="H175"/>
  <c r="G175"/>
  <c r="F175"/>
  <c r="J174"/>
  <c r="I174"/>
  <c r="H174"/>
  <c r="G174"/>
  <c r="F174"/>
  <c r="J173"/>
  <c r="I173"/>
  <c r="H173"/>
  <c r="G173"/>
  <c r="F173"/>
  <c r="J172"/>
  <c r="I172"/>
  <c r="H172"/>
  <c r="G172"/>
  <c r="F172"/>
  <c r="J171"/>
  <c r="I171"/>
  <c r="H171"/>
  <c r="G171"/>
  <c r="F171"/>
  <c r="J170"/>
  <c r="I170"/>
  <c r="H170"/>
  <c r="G170"/>
  <c r="F170"/>
  <c r="J169"/>
  <c r="I169"/>
  <c r="H169"/>
  <c r="G169"/>
  <c r="F169"/>
  <c r="J168"/>
  <c r="I168"/>
  <c r="H168"/>
  <c r="G168"/>
  <c r="F168"/>
  <c r="J167"/>
  <c r="I167"/>
  <c r="H167"/>
  <c r="G167"/>
  <c r="F167"/>
  <c r="J166"/>
  <c r="I166"/>
  <c r="H166"/>
  <c r="G166"/>
  <c r="F166"/>
  <c r="J165"/>
  <c r="I165"/>
  <c r="H165"/>
  <c r="G165"/>
  <c r="F165"/>
  <c r="J164"/>
  <c r="I164"/>
  <c r="H164"/>
  <c r="G164"/>
  <c r="F164"/>
  <c r="J163"/>
  <c r="I163"/>
  <c r="H163"/>
  <c r="G163"/>
  <c r="F163"/>
  <c r="J162"/>
  <c r="I162"/>
  <c r="H162"/>
  <c r="G162"/>
  <c r="F162"/>
  <c r="J161"/>
  <c r="I161"/>
  <c r="H161"/>
  <c r="G161"/>
  <c r="F161"/>
  <c r="J160"/>
  <c r="I160"/>
  <c r="H160"/>
  <c r="G160"/>
  <c r="F160"/>
  <c r="J159"/>
  <c r="I159"/>
  <c r="H159"/>
  <c r="G159"/>
  <c r="F159"/>
  <c r="J158"/>
  <c r="I158"/>
  <c r="H158"/>
  <c r="G158"/>
  <c r="F158"/>
  <c r="J157"/>
  <c r="I157"/>
  <c r="H157"/>
  <c r="G157"/>
  <c r="F157"/>
  <c r="J156"/>
  <c r="I156"/>
  <c r="H156"/>
  <c r="G156"/>
  <c r="F156"/>
  <c r="J155"/>
  <c r="I155"/>
  <c r="H155"/>
  <c r="G155"/>
  <c r="F155"/>
  <c r="J154"/>
  <c r="I154"/>
  <c r="H154"/>
  <c r="G154"/>
  <c r="F154"/>
  <c r="J153"/>
  <c r="I153"/>
  <c r="H153"/>
  <c r="G153"/>
  <c r="F153"/>
  <c r="J152"/>
  <c r="I152"/>
  <c r="H152"/>
  <c r="G152"/>
  <c r="F152"/>
  <c r="J151"/>
  <c r="I151"/>
  <c r="H151"/>
  <c r="G151"/>
  <c r="F151"/>
  <c r="J150"/>
  <c r="I150"/>
  <c r="H150"/>
  <c r="G150"/>
  <c r="F150"/>
  <c r="J149"/>
  <c r="I149"/>
  <c r="H149"/>
  <c r="G149"/>
  <c r="F149"/>
  <c r="J148"/>
  <c r="I148"/>
  <c r="H148"/>
  <c r="G148"/>
  <c r="F148"/>
  <c r="J147"/>
  <c r="I147"/>
  <c r="H147"/>
  <c r="G147"/>
  <c r="F147"/>
  <c r="J146"/>
  <c r="I146"/>
  <c r="H146"/>
  <c r="G146"/>
  <c r="F146"/>
  <c r="J145"/>
  <c r="I145"/>
  <c r="H145"/>
  <c r="G145"/>
  <c r="F145"/>
  <c r="J144"/>
  <c r="I144"/>
  <c r="H144"/>
  <c r="G144"/>
  <c r="F144"/>
  <c r="J143"/>
  <c r="I143"/>
  <c r="H143"/>
  <c r="G143"/>
  <c r="F143"/>
  <c r="J142"/>
  <c r="I142"/>
  <c r="H142"/>
  <c r="G142"/>
  <c r="F142"/>
  <c r="J141"/>
  <c r="I141"/>
  <c r="H141"/>
  <c r="G141"/>
  <c r="F141"/>
  <c r="J140"/>
  <c r="I140"/>
  <c r="H140"/>
  <c r="G140"/>
  <c r="F140"/>
  <c r="J138"/>
  <c r="I138"/>
  <c r="H138"/>
  <c r="G138"/>
  <c r="F138"/>
  <c r="J136"/>
  <c r="I136"/>
  <c r="H136"/>
  <c r="G136"/>
  <c r="F136"/>
  <c r="J134"/>
  <c r="I134"/>
  <c r="H134"/>
  <c r="G134"/>
  <c r="F134"/>
  <c r="J133"/>
  <c r="I133"/>
  <c r="H133"/>
  <c r="G133"/>
  <c r="F133"/>
  <c r="J132"/>
  <c r="I132"/>
  <c r="H132"/>
  <c r="G132"/>
  <c r="F132"/>
  <c r="J131"/>
  <c r="I131"/>
  <c r="H131"/>
  <c r="G131"/>
  <c r="F131"/>
  <c r="J130"/>
  <c r="I130"/>
  <c r="H130"/>
  <c r="G130"/>
  <c r="F130"/>
  <c r="J129"/>
  <c r="I129"/>
  <c r="H129"/>
  <c r="G129"/>
  <c r="F129"/>
  <c r="J128"/>
  <c r="I128"/>
  <c r="H128"/>
  <c r="G128"/>
  <c r="F128"/>
  <c r="J127"/>
  <c r="I127"/>
  <c r="H127"/>
  <c r="G127"/>
  <c r="F127"/>
  <c r="J126"/>
  <c r="I126"/>
  <c r="H126"/>
  <c r="G126"/>
  <c r="F126"/>
  <c r="J125"/>
  <c r="I125"/>
  <c r="H125"/>
  <c r="G125"/>
  <c r="F125"/>
  <c r="J124"/>
  <c r="I124"/>
  <c r="H124"/>
  <c r="G124"/>
  <c r="F124"/>
  <c r="J123"/>
  <c r="I123"/>
  <c r="H123"/>
  <c r="G123"/>
  <c r="F123"/>
  <c r="J122"/>
  <c r="I122"/>
  <c r="H122"/>
  <c r="G122"/>
  <c r="F122"/>
  <c r="J121"/>
  <c r="I121"/>
  <c r="H121"/>
  <c r="G121"/>
  <c r="F121"/>
  <c r="J120"/>
  <c r="I120"/>
  <c r="H120"/>
  <c r="G120"/>
  <c r="F120"/>
  <c r="J119"/>
  <c r="I119"/>
  <c r="H119"/>
  <c r="G119"/>
  <c r="F119"/>
  <c r="J118"/>
  <c r="I118"/>
  <c r="H118"/>
  <c r="G118"/>
  <c r="F118"/>
  <c r="J117"/>
  <c r="I117"/>
  <c r="H117"/>
  <c r="G117"/>
  <c r="F117"/>
  <c r="J116"/>
  <c r="I116"/>
  <c r="H116"/>
  <c r="G116"/>
  <c r="F116"/>
  <c r="J115"/>
  <c r="I115"/>
  <c r="H115"/>
  <c r="G115"/>
  <c r="F115"/>
  <c r="J114"/>
  <c r="I114"/>
  <c r="H114"/>
  <c r="G114"/>
  <c r="F114"/>
  <c r="J113"/>
  <c r="I113"/>
  <c r="H113"/>
  <c r="G113"/>
  <c r="F113"/>
  <c r="J112"/>
  <c r="I112"/>
  <c r="H112"/>
  <c r="G112"/>
  <c r="F112"/>
  <c r="J111"/>
  <c r="I111"/>
  <c r="H111"/>
  <c r="G111"/>
  <c r="F111"/>
  <c r="J110"/>
  <c r="I110"/>
  <c r="H110"/>
  <c r="G110"/>
  <c r="F110"/>
  <c r="J109"/>
  <c r="I109"/>
  <c r="H109"/>
  <c r="G109"/>
  <c r="F109"/>
  <c r="J108"/>
  <c r="I108"/>
  <c r="H108"/>
  <c r="G108"/>
  <c r="F108"/>
  <c r="J107"/>
  <c r="I107"/>
  <c r="H107"/>
  <c r="G107"/>
  <c r="F107"/>
  <c r="J106"/>
  <c r="I106"/>
  <c r="H106"/>
  <c r="G106"/>
  <c r="F106"/>
  <c r="J105"/>
  <c r="I105"/>
  <c r="H105"/>
  <c r="G105"/>
  <c r="F105"/>
  <c r="J104"/>
  <c r="I104"/>
  <c r="H104"/>
  <c r="G104"/>
  <c r="F104"/>
  <c r="J103"/>
  <c r="I103"/>
  <c r="H103"/>
  <c r="G103"/>
  <c r="F103"/>
  <c r="J102"/>
  <c r="I102"/>
  <c r="H102"/>
  <c r="G102"/>
  <c r="F102"/>
  <c r="J101"/>
  <c r="I101"/>
  <c r="H101"/>
  <c r="G101"/>
  <c r="F101"/>
  <c r="J100"/>
  <c r="I100"/>
  <c r="H100"/>
  <c r="G100"/>
  <c r="F100"/>
  <c r="J99"/>
  <c r="I99"/>
  <c r="H99"/>
  <c r="G99"/>
  <c r="F99"/>
  <c r="J98"/>
  <c r="I98"/>
  <c r="H98"/>
  <c r="G98"/>
  <c r="F98"/>
  <c r="J97"/>
  <c r="I97"/>
  <c r="H97"/>
  <c r="G97"/>
  <c r="F97"/>
  <c r="J96"/>
  <c r="I96"/>
  <c r="H96"/>
  <c r="G96"/>
  <c r="F96"/>
  <c r="J95"/>
  <c r="I95"/>
  <c r="H95"/>
  <c r="G95"/>
  <c r="F95"/>
  <c r="J94"/>
  <c r="I94"/>
  <c r="H94"/>
  <c r="G94"/>
  <c r="F94"/>
  <c r="J93"/>
  <c r="I93"/>
  <c r="H93"/>
  <c r="G93"/>
  <c r="F93"/>
  <c r="J92"/>
  <c r="I92"/>
  <c r="H92"/>
  <c r="G92"/>
  <c r="F92"/>
  <c r="J91"/>
  <c r="I91"/>
  <c r="H91"/>
  <c r="G91"/>
  <c r="F91"/>
  <c r="J90"/>
  <c r="I90"/>
  <c r="H90"/>
  <c r="G90"/>
  <c r="F90"/>
  <c r="J89"/>
  <c r="I89"/>
  <c r="H89"/>
  <c r="G89"/>
  <c r="F89"/>
  <c r="J88"/>
  <c r="I88"/>
  <c r="H88"/>
  <c r="G88"/>
  <c r="F88"/>
  <c r="J87"/>
  <c r="I87"/>
  <c r="H87"/>
  <c r="G87"/>
  <c r="F87"/>
  <c r="J86"/>
  <c r="I86"/>
  <c r="H86"/>
  <c r="G86"/>
  <c r="F86"/>
  <c r="J85"/>
  <c r="I85"/>
  <c r="H85"/>
  <c r="G85"/>
  <c r="F85"/>
  <c r="J84"/>
  <c r="I84"/>
  <c r="H84"/>
  <c r="G84"/>
  <c r="F84"/>
  <c r="J83"/>
  <c r="I83"/>
  <c r="H83"/>
  <c r="G83"/>
  <c r="F83"/>
  <c r="J82"/>
  <c r="I82"/>
  <c r="H82"/>
  <c r="G82"/>
  <c r="F82"/>
  <c r="J81"/>
  <c r="I81"/>
  <c r="H81"/>
  <c r="G81"/>
  <c r="F81"/>
  <c r="J80"/>
  <c r="I80"/>
  <c r="H80"/>
  <c r="G80"/>
  <c r="F80"/>
  <c r="J79"/>
  <c r="I79"/>
  <c r="H79"/>
  <c r="G79"/>
  <c r="F79"/>
  <c r="J78"/>
  <c r="I78"/>
  <c r="H78"/>
  <c r="G78"/>
  <c r="F78"/>
  <c r="J77"/>
  <c r="I77"/>
  <c r="H77"/>
  <c r="G77"/>
  <c r="F77"/>
  <c r="J76"/>
  <c r="I76"/>
  <c r="H76"/>
  <c r="G76"/>
  <c r="F76"/>
  <c r="J75"/>
  <c r="I75"/>
  <c r="H75"/>
  <c r="G75"/>
  <c r="F75"/>
  <c r="J74"/>
  <c r="I74"/>
  <c r="H74"/>
  <c r="G74"/>
  <c r="F74"/>
  <c r="J73"/>
  <c r="I73"/>
  <c r="H73"/>
  <c r="G73"/>
  <c r="F73"/>
  <c r="J72"/>
  <c r="I72"/>
  <c r="H72"/>
  <c r="G72"/>
  <c r="F72"/>
  <c r="J71"/>
  <c r="I71"/>
  <c r="H71"/>
  <c r="G71"/>
  <c r="F71"/>
  <c r="J70"/>
  <c r="I70"/>
  <c r="H70"/>
  <c r="G70"/>
  <c r="F70"/>
  <c r="J69"/>
  <c r="I69"/>
  <c r="H69"/>
  <c r="G69"/>
  <c r="F69"/>
  <c r="J68"/>
  <c r="I68"/>
  <c r="H68"/>
  <c r="G68"/>
  <c r="F68"/>
  <c r="J67"/>
  <c r="I67"/>
  <c r="H67"/>
  <c r="G67"/>
  <c r="F67"/>
  <c r="J66"/>
  <c r="I66"/>
  <c r="H66"/>
  <c r="G66"/>
  <c r="F66"/>
  <c r="J65"/>
  <c r="I65"/>
  <c r="H65"/>
  <c r="G65"/>
  <c r="F65"/>
  <c r="J64"/>
  <c r="I64"/>
  <c r="H64"/>
  <c r="G64"/>
  <c r="F64"/>
  <c r="J63"/>
  <c r="I63"/>
  <c r="H63"/>
  <c r="G63"/>
  <c r="F63"/>
  <c r="J62"/>
  <c r="I62"/>
  <c r="H62"/>
  <c r="G62"/>
  <c r="F62"/>
  <c r="J61"/>
  <c r="I61"/>
  <c r="H61"/>
  <c r="G61"/>
  <c r="F61"/>
  <c r="J60"/>
  <c r="I60"/>
  <c r="H60"/>
  <c r="G60"/>
  <c r="F60"/>
  <c r="J59"/>
  <c r="I59"/>
  <c r="H59"/>
  <c r="G59"/>
  <c r="F59"/>
  <c r="J58"/>
  <c r="I58"/>
  <c r="H58"/>
  <c r="G58"/>
  <c r="F58"/>
  <c r="J57"/>
  <c r="I57"/>
  <c r="H57"/>
  <c r="G57"/>
  <c r="F57"/>
  <c r="J56"/>
  <c r="I56"/>
  <c r="H56"/>
  <c r="G56"/>
  <c r="F56"/>
  <c r="J55"/>
  <c r="I55"/>
  <c r="H55"/>
  <c r="G55"/>
  <c r="F55"/>
  <c r="J54"/>
  <c r="I54"/>
  <c r="H54"/>
  <c r="G54"/>
  <c r="F54"/>
  <c r="J53"/>
  <c r="I53"/>
  <c r="H53"/>
  <c r="G53"/>
  <c r="F53"/>
  <c r="J52"/>
  <c r="I52"/>
  <c r="H52"/>
  <c r="G52"/>
  <c r="F52"/>
  <c r="J51"/>
  <c r="I51"/>
  <c r="H51"/>
  <c r="G51"/>
  <c r="F51"/>
  <c r="J50"/>
  <c r="I50"/>
  <c r="H50"/>
  <c r="G50"/>
  <c r="F50"/>
  <c r="J49"/>
  <c r="I49"/>
  <c r="H49"/>
  <c r="G49"/>
  <c r="F49"/>
  <c r="J48"/>
  <c r="I48"/>
  <c r="H48"/>
  <c r="G48"/>
  <c r="F48"/>
  <c r="J47"/>
  <c r="I47"/>
  <c r="H47"/>
  <c r="G47"/>
  <c r="F47"/>
  <c r="J46"/>
  <c r="I46"/>
  <c r="H46"/>
  <c r="G46"/>
  <c r="F46"/>
  <c r="J45"/>
  <c r="I45"/>
  <c r="H45"/>
  <c r="G45"/>
  <c r="F45"/>
  <c r="J44"/>
  <c r="I44"/>
  <c r="H44"/>
  <c r="G44"/>
  <c r="F44"/>
  <c r="J43"/>
  <c r="I43"/>
  <c r="H43"/>
  <c r="G43"/>
  <c r="F43"/>
  <c r="J42"/>
  <c r="I42"/>
  <c r="H42"/>
  <c r="G42"/>
  <c r="F42"/>
  <c r="J41"/>
  <c r="I41"/>
  <c r="H41"/>
  <c r="G41"/>
  <c r="F41"/>
  <c r="J40"/>
  <c r="I40"/>
  <c r="H40"/>
  <c r="G40"/>
  <c r="F40"/>
  <c r="J39"/>
  <c r="I39"/>
  <c r="H39"/>
  <c r="G39"/>
  <c r="F39"/>
  <c r="J38"/>
  <c r="I38"/>
  <c r="H38"/>
  <c r="G38"/>
  <c r="F38"/>
  <c r="J37"/>
  <c r="I37"/>
  <c r="H37"/>
  <c r="G37"/>
  <c r="F37"/>
  <c r="J36"/>
  <c r="I36"/>
  <c r="H36"/>
  <c r="G36"/>
  <c r="F36"/>
  <c r="J35"/>
  <c r="I35"/>
  <c r="H35"/>
  <c r="G35"/>
  <c r="F35"/>
  <c r="J34"/>
  <c r="I34"/>
  <c r="H34"/>
  <c r="G34"/>
  <c r="F34"/>
  <c r="J33"/>
  <c r="I33"/>
  <c r="H33"/>
  <c r="G33"/>
  <c r="F33"/>
  <c r="J32"/>
  <c r="I32"/>
  <c r="H32"/>
  <c r="G32"/>
  <c r="F32"/>
  <c r="J31"/>
  <c r="I31"/>
  <c r="H31"/>
  <c r="G31"/>
  <c r="F31"/>
  <c r="J30"/>
  <c r="I30"/>
  <c r="H30"/>
  <c r="G30"/>
  <c r="F30"/>
  <c r="J29"/>
  <c r="I29"/>
  <c r="H29"/>
  <c r="G29"/>
  <c r="F29"/>
  <c r="J28"/>
  <c r="I28"/>
  <c r="H28"/>
  <c r="G28"/>
  <c r="F28"/>
  <c r="J27"/>
  <c r="I27"/>
  <c r="H27"/>
  <c r="G27"/>
  <c r="F27"/>
  <c r="J26"/>
  <c r="I26"/>
  <c r="H26"/>
  <c r="G26"/>
  <c r="F26"/>
  <c r="J25"/>
  <c r="I25"/>
  <c r="H25"/>
  <c r="G25"/>
  <c r="F25"/>
  <c r="J24"/>
  <c r="I24"/>
  <c r="H24"/>
  <c r="G24"/>
  <c r="F24"/>
  <c r="J23"/>
  <c r="I23"/>
  <c r="H23"/>
  <c r="G23"/>
  <c r="F23"/>
  <c r="J22"/>
  <c r="I22"/>
  <c r="H22"/>
  <c r="G22"/>
  <c r="F22"/>
  <c r="J21"/>
  <c r="I21"/>
  <c r="H21"/>
  <c r="G21"/>
  <c r="F21"/>
  <c r="J20"/>
  <c r="I20"/>
  <c r="H20"/>
  <c r="G20"/>
  <c r="F20"/>
  <c r="J19"/>
  <c r="I19"/>
  <c r="H19"/>
  <c r="G19"/>
  <c r="F19"/>
  <c r="J18"/>
  <c r="I18"/>
  <c r="H18"/>
  <c r="G18"/>
  <c r="F18"/>
  <c r="J17"/>
  <c r="I17"/>
  <c r="H17"/>
  <c r="G17"/>
  <c r="F17"/>
  <c r="J16"/>
  <c r="I16"/>
  <c r="H16"/>
  <c r="G16"/>
  <c r="F16"/>
  <c r="J15"/>
  <c r="I15"/>
  <c r="H15"/>
  <c r="G15"/>
  <c r="F15"/>
  <c r="J14"/>
  <c r="I14"/>
  <c r="H14"/>
  <c r="G14"/>
  <c r="F14"/>
  <c r="J13"/>
  <c r="I13"/>
  <c r="H13"/>
  <c r="G13"/>
  <c r="F13"/>
  <c r="J12"/>
  <c r="I12"/>
  <c r="H12"/>
  <c r="G12"/>
  <c r="F12"/>
  <c r="J11"/>
  <c r="I11"/>
  <c r="H11"/>
  <c r="G11"/>
  <c r="F11"/>
  <c r="J10"/>
  <c r="I10"/>
  <c r="H10"/>
  <c r="G10"/>
  <c r="F10"/>
  <c r="J9"/>
  <c r="I9"/>
  <c r="H9"/>
  <c r="G9"/>
  <c r="F9"/>
  <c r="J6"/>
  <c r="I6"/>
  <c r="H6"/>
  <c r="G6"/>
  <c r="F6"/>
  <c r="E6"/>
  <c r="J92" i="3"/>
  <c r="I92"/>
  <c r="H92"/>
  <c r="G92"/>
  <c r="F92"/>
  <c r="J90"/>
  <c r="I90"/>
  <c r="H90"/>
  <c r="G90"/>
  <c r="F90"/>
  <c r="J88"/>
  <c r="I88"/>
  <c r="H88"/>
  <c r="G88"/>
  <c r="F88"/>
  <c r="J86"/>
  <c r="I86"/>
  <c r="H86"/>
  <c r="G86"/>
  <c r="F86"/>
  <c r="J84"/>
  <c r="I84"/>
  <c r="H84"/>
  <c r="G84"/>
  <c r="F84"/>
  <c r="J82"/>
  <c r="I82"/>
  <c r="H82"/>
  <c r="G82"/>
  <c r="F82"/>
  <c r="J81"/>
  <c r="I81"/>
  <c r="H81"/>
  <c r="G81"/>
  <c r="F81"/>
  <c r="J80"/>
  <c r="I80"/>
  <c r="H80"/>
  <c r="G80"/>
  <c r="F80"/>
  <c r="J79"/>
  <c r="I79"/>
  <c r="H79"/>
  <c r="G79"/>
  <c r="F79"/>
  <c r="J78"/>
  <c r="I78"/>
  <c r="H78"/>
  <c r="G78"/>
  <c r="F78"/>
  <c r="J77"/>
  <c r="I77"/>
  <c r="H77"/>
  <c r="G77"/>
  <c r="F77"/>
  <c r="J76"/>
  <c r="I76"/>
  <c r="H76"/>
  <c r="G76"/>
  <c r="F76"/>
  <c r="J75"/>
  <c r="I75"/>
  <c r="H75"/>
  <c r="G75"/>
  <c r="F75"/>
  <c r="J74"/>
  <c r="I74"/>
  <c r="H74"/>
  <c r="G74"/>
  <c r="F74"/>
  <c r="J73"/>
  <c r="I73"/>
  <c r="H73"/>
  <c r="G73"/>
  <c r="F73"/>
  <c r="J72"/>
  <c r="I72"/>
  <c r="H72"/>
  <c r="G72"/>
  <c r="F72"/>
  <c r="J69"/>
  <c r="I69"/>
  <c r="H69"/>
  <c r="G69"/>
  <c r="F69"/>
  <c r="J68"/>
  <c r="I68"/>
  <c r="H68"/>
  <c r="G68"/>
  <c r="F68"/>
  <c r="J67"/>
  <c r="I67"/>
  <c r="H67"/>
  <c r="G67"/>
  <c r="F67"/>
  <c r="J66"/>
  <c r="I66"/>
  <c r="H66"/>
  <c r="G66"/>
  <c r="F66"/>
  <c r="J65"/>
  <c r="I65"/>
  <c r="H65"/>
  <c r="G65"/>
  <c r="F65"/>
  <c r="J64"/>
  <c r="I64"/>
  <c r="H64"/>
  <c r="G64"/>
  <c r="F64"/>
  <c r="J63"/>
  <c r="I63"/>
  <c r="H63"/>
  <c r="G63"/>
  <c r="F63"/>
  <c r="J62"/>
  <c r="I62"/>
  <c r="H62"/>
  <c r="G62"/>
  <c r="F62"/>
  <c r="J61"/>
  <c r="I61"/>
  <c r="H61"/>
  <c r="G61"/>
  <c r="F61"/>
  <c r="J60"/>
  <c r="I60"/>
  <c r="H60"/>
  <c r="G60"/>
  <c r="F60"/>
  <c r="J59"/>
  <c r="I59"/>
  <c r="H59"/>
  <c r="G59"/>
  <c r="F59"/>
  <c r="J58"/>
  <c r="I58"/>
  <c r="H58"/>
  <c r="G58"/>
  <c r="F58"/>
  <c r="J57"/>
  <c r="I57"/>
  <c r="H57"/>
  <c r="G57"/>
  <c r="F57"/>
  <c r="J56"/>
  <c r="I56"/>
  <c r="H56"/>
  <c r="G56"/>
  <c r="F56"/>
  <c r="J55"/>
  <c r="I55"/>
  <c r="H55"/>
  <c r="G55"/>
  <c r="F55"/>
  <c r="J54"/>
  <c r="I54"/>
  <c r="H54"/>
  <c r="G54"/>
  <c r="F54"/>
  <c r="J53"/>
  <c r="I53"/>
  <c r="H53"/>
  <c r="G53"/>
  <c r="F53"/>
  <c r="J52"/>
  <c r="I52"/>
  <c r="H52"/>
  <c r="G52"/>
  <c r="F52"/>
  <c r="J51"/>
  <c r="I51"/>
  <c r="H51"/>
  <c r="G51"/>
  <c r="F51"/>
  <c r="J50"/>
  <c r="I50"/>
  <c r="H50"/>
  <c r="G50"/>
  <c r="F50"/>
  <c r="J49"/>
  <c r="I49"/>
  <c r="H49"/>
  <c r="G49"/>
  <c r="F49"/>
  <c r="J48"/>
  <c r="I48"/>
  <c r="H48"/>
  <c r="G48"/>
  <c r="F48"/>
  <c r="J47"/>
  <c r="I47"/>
  <c r="H47"/>
  <c r="G47"/>
  <c r="F47"/>
  <c r="J46"/>
  <c r="I46"/>
  <c r="H46"/>
  <c r="G46"/>
  <c r="F46"/>
  <c r="J45"/>
  <c r="I45"/>
  <c r="H45"/>
  <c r="G45"/>
  <c r="F45"/>
  <c r="J42"/>
  <c r="J100" s="1"/>
  <c r="I42"/>
  <c r="I100" s="1"/>
  <c r="H42"/>
  <c r="H100" s="1"/>
  <c r="G42"/>
  <c r="G100" s="1"/>
  <c r="F42"/>
  <c r="F100" s="1"/>
  <c r="J40"/>
  <c r="I40"/>
  <c r="H40"/>
  <c r="G40"/>
  <c r="F40"/>
  <c r="J38"/>
  <c r="I38"/>
  <c r="H38"/>
  <c r="G38"/>
  <c r="F38"/>
  <c r="J37"/>
  <c r="I37"/>
  <c r="H37"/>
  <c r="G37"/>
  <c r="F37"/>
  <c r="J36"/>
  <c r="I36"/>
  <c r="H36"/>
  <c r="G36"/>
  <c r="F36"/>
  <c r="J35"/>
  <c r="I35"/>
  <c r="H35"/>
  <c r="G35"/>
  <c r="F35"/>
  <c r="J34"/>
  <c r="I34"/>
  <c r="H34"/>
  <c r="G34"/>
  <c r="F34"/>
  <c r="J33"/>
  <c r="I33"/>
  <c r="H33"/>
  <c r="G33"/>
  <c r="F33"/>
  <c r="J32"/>
  <c r="I32"/>
  <c r="H32"/>
  <c r="G32"/>
  <c r="F32"/>
  <c r="J31"/>
  <c r="I31"/>
  <c r="H31"/>
  <c r="G31"/>
  <c r="F31"/>
  <c r="J30"/>
  <c r="I30"/>
  <c r="H30"/>
  <c r="G30"/>
  <c r="F30"/>
  <c r="J29"/>
  <c r="I29"/>
  <c r="H29"/>
  <c r="G29"/>
  <c r="F29"/>
  <c r="J28"/>
  <c r="I28"/>
  <c r="H28"/>
  <c r="G28"/>
  <c r="F28"/>
  <c r="J27"/>
  <c r="I27"/>
  <c r="H27"/>
  <c r="G27"/>
  <c r="F27"/>
  <c r="J26"/>
  <c r="I26"/>
  <c r="H26"/>
  <c r="G26"/>
  <c r="F26"/>
  <c r="J25"/>
  <c r="I25"/>
  <c r="H25"/>
  <c r="G25"/>
  <c r="F25"/>
  <c r="J24"/>
  <c r="I24"/>
  <c r="H24"/>
  <c r="G24"/>
  <c r="F24"/>
  <c r="J23"/>
  <c r="I23"/>
  <c r="H23"/>
  <c r="G23"/>
  <c r="F23"/>
  <c r="J22"/>
  <c r="I22"/>
  <c r="H22"/>
  <c r="G22"/>
  <c r="F22"/>
  <c r="J21"/>
  <c r="I21"/>
  <c r="H21"/>
  <c r="G21"/>
  <c r="F21"/>
  <c r="J20"/>
  <c r="I20"/>
  <c r="H20"/>
  <c r="G20"/>
  <c r="F20"/>
  <c r="J19"/>
  <c r="I19"/>
  <c r="H19"/>
  <c r="G19"/>
  <c r="F19"/>
  <c r="J18"/>
  <c r="I18"/>
  <c r="H18"/>
  <c r="G18"/>
  <c r="F18"/>
  <c r="J17"/>
  <c r="I17"/>
  <c r="H17"/>
  <c r="G17"/>
  <c r="F17"/>
  <c r="J16"/>
  <c r="I16"/>
  <c r="H16"/>
  <c r="G16"/>
  <c r="F16"/>
  <c r="J15"/>
  <c r="I15"/>
  <c r="H15"/>
  <c r="G15"/>
  <c r="F15"/>
  <c r="J14"/>
  <c r="I14"/>
  <c r="H14"/>
  <c r="G14"/>
  <c r="F14"/>
  <c r="J13"/>
  <c r="I13"/>
  <c r="H13"/>
  <c r="G13"/>
  <c r="F13"/>
  <c r="J12"/>
  <c r="I12"/>
  <c r="H12"/>
  <c r="G12"/>
  <c r="F12"/>
  <c r="J11"/>
  <c r="I11"/>
  <c r="H11"/>
  <c r="G11"/>
  <c r="F11"/>
  <c r="J10"/>
  <c r="I10"/>
  <c r="H10"/>
  <c r="G10"/>
  <c r="F10"/>
  <c r="J9"/>
  <c r="I9"/>
  <c r="H9"/>
  <c r="G9"/>
  <c r="F9"/>
  <c r="J7"/>
  <c r="I7"/>
  <c r="H7"/>
  <c r="G7"/>
  <c r="F7"/>
  <c r="J6"/>
  <c r="I6"/>
  <c r="H6"/>
  <c r="G6"/>
  <c r="F6"/>
  <c r="E6"/>
  <c r="E1" i="2"/>
  <c r="E5"/>
  <c r="I30" i="15"/>
  <c r="G30"/>
  <c r="E9" i="13"/>
  <c r="E106" i="2"/>
  <c r="E7" i="3"/>
  <c r="B3" i="5"/>
  <c r="B3" i="4"/>
  <c r="B3" i="3"/>
  <c r="B4" i="4"/>
  <c r="B4" i="5" s="1"/>
  <c r="B4" i="14"/>
  <c r="B4" i="13"/>
  <c r="B4" i="3"/>
  <c r="C3" i="15"/>
  <c r="B3" i="14"/>
  <c r="C9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C23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C49"/>
  <c r="B51"/>
  <c r="C51"/>
  <c r="B52"/>
  <c r="C52"/>
  <c r="B53"/>
  <c r="C53"/>
  <c r="B54"/>
  <c r="C54"/>
  <c r="B55"/>
  <c r="C55"/>
  <c r="B56"/>
  <c r="C56"/>
  <c r="B57"/>
  <c r="C57"/>
  <c r="C58"/>
  <c r="B60"/>
  <c r="C60"/>
  <c r="B61"/>
  <c r="C61"/>
  <c r="B62"/>
  <c r="C62"/>
  <c r="B63"/>
  <c r="C63"/>
  <c r="B64"/>
  <c r="C64"/>
  <c r="B65"/>
  <c r="C65"/>
  <c r="B66"/>
  <c r="C66"/>
  <c r="B67"/>
  <c r="C67"/>
  <c r="C68"/>
  <c r="B70"/>
  <c r="C70"/>
  <c r="B71"/>
  <c r="C71"/>
  <c r="B72"/>
  <c r="C72"/>
  <c r="B73"/>
  <c r="C73"/>
  <c r="B74"/>
  <c r="C74"/>
  <c r="C75"/>
  <c r="B77"/>
  <c r="C77"/>
  <c r="B78"/>
  <c r="C78"/>
  <c r="B79"/>
  <c r="C79"/>
  <c r="B80"/>
  <c r="C80"/>
  <c r="B81"/>
  <c r="C81"/>
  <c r="B82"/>
  <c r="C82"/>
  <c r="C83"/>
  <c r="B85"/>
  <c r="C85"/>
  <c r="C87"/>
  <c r="B3" i="13"/>
  <c r="C9"/>
  <c r="B11"/>
  <c r="C11"/>
  <c r="E11"/>
  <c r="B12"/>
  <c r="C12"/>
  <c r="E12"/>
  <c r="B13"/>
  <c r="C13"/>
  <c r="E13"/>
  <c r="B14"/>
  <c r="C14"/>
  <c r="E14"/>
  <c r="B15"/>
  <c r="C15"/>
  <c r="E15"/>
  <c r="B16"/>
  <c r="C16"/>
  <c r="E16"/>
  <c r="B17"/>
  <c r="C17"/>
  <c r="E17"/>
  <c r="B18"/>
  <c r="C18"/>
  <c r="E18"/>
  <c r="B19"/>
  <c r="C19"/>
  <c r="E19"/>
  <c r="B20"/>
  <c r="C20"/>
  <c r="E20"/>
  <c r="B21"/>
  <c r="C21"/>
  <c r="E21"/>
  <c r="B22"/>
  <c r="C22"/>
  <c r="E22"/>
  <c r="C23"/>
  <c r="E23"/>
  <c r="B25"/>
  <c r="C25"/>
  <c r="E25"/>
  <c r="B26"/>
  <c r="C26"/>
  <c r="E26"/>
  <c r="B27"/>
  <c r="C27"/>
  <c r="E27"/>
  <c r="B28"/>
  <c r="C28"/>
  <c r="E28"/>
  <c r="B29"/>
  <c r="C29"/>
  <c r="E29"/>
  <c r="B30"/>
  <c r="C30"/>
  <c r="E30"/>
  <c r="B31"/>
  <c r="C31"/>
  <c r="E31"/>
  <c r="B32"/>
  <c r="C32"/>
  <c r="E32"/>
  <c r="B33"/>
  <c r="C33"/>
  <c r="E33"/>
  <c r="B34"/>
  <c r="C34"/>
  <c r="E34"/>
  <c r="B35"/>
  <c r="C35"/>
  <c r="E35"/>
  <c r="B36"/>
  <c r="C36"/>
  <c r="E36"/>
  <c r="B37"/>
  <c r="C37"/>
  <c r="E37"/>
  <c r="B38"/>
  <c r="C38"/>
  <c r="E38"/>
  <c r="B39"/>
  <c r="C39"/>
  <c r="E39"/>
  <c r="B40"/>
  <c r="C40"/>
  <c r="E40"/>
  <c r="B41"/>
  <c r="C41"/>
  <c r="E41"/>
  <c r="B42"/>
  <c r="C42"/>
  <c r="E42"/>
  <c r="B43"/>
  <c r="C43"/>
  <c r="E43"/>
  <c r="B44"/>
  <c r="C44"/>
  <c r="E44"/>
  <c r="B45"/>
  <c r="C45"/>
  <c r="E45"/>
  <c r="B46"/>
  <c r="C46"/>
  <c r="E46"/>
  <c r="B47"/>
  <c r="C47"/>
  <c r="E47"/>
  <c r="B48"/>
  <c r="C48"/>
  <c r="E48"/>
  <c r="C49"/>
  <c r="E49"/>
  <c r="B51"/>
  <c r="C51"/>
  <c r="E51"/>
  <c r="B52"/>
  <c r="C52"/>
  <c r="E52"/>
  <c r="B53"/>
  <c r="C53"/>
  <c r="E53"/>
  <c r="B54"/>
  <c r="C54"/>
  <c r="E54"/>
  <c r="B55"/>
  <c r="C55"/>
  <c r="E55"/>
  <c r="B56"/>
  <c r="C56"/>
  <c r="E56"/>
  <c r="B57"/>
  <c r="C57"/>
  <c r="E57"/>
  <c r="C58"/>
  <c r="E58"/>
  <c r="B60"/>
  <c r="C60"/>
  <c r="E60"/>
  <c r="B61"/>
  <c r="C61"/>
  <c r="E61"/>
  <c r="B62"/>
  <c r="C62"/>
  <c r="E62"/>
  <c r="B63"/>
  <c r="C63"/>
  <c r="E63"/>
  <c r="B64"/>
  <c r="C64"/>
  <c r="E64"/>
  <c r="B65"/>
  <c r="C65"/>
  <c r="E65"/>
  <c r="B66"/>
  <c r="C66"/>
  <c r="E66"/>
  <c r="B67"/>
  <c r="C67"/>
  <c r="E67"/>
  <c r="C68"/>
  <c r="E68"/>
  <c r="B70"/>
  <c r="C70"/>
  <c r="E70"/>
  <c r="B71"/>
  <c r="C71"/>
  <c r="E71"/>
  <c r="B72"/>
  <c r="C72"/>
  <c r="E72"/>
  <c r="B73"/>
  <c r="C73"/>
  <c r="E73"/>
  <c r="B74"/>
  <c r="C74"/>
  <c r="E74"/>
  <c r="C75"/>
  <c r="E75"/>
  <c r="B77"/>
  <c r="C77"/>
  <c r="E77"/>
  <c r="B78"/>
  <c r="C78"/>
  <c r="E78"/>
  <c r="B79"/>
  <c r="C79"/>
  <c r="E79"/>
  <c r="B80"/>
  <c r="C80"/>
  <c r="E80"/>
  <c r="B81"/>
  <c r="C81"/>
  <c r="E81"/>
  <c r="B82"/>
  <c r="C82"/>
  <c r="E82"/>
  <c r="C83"/>
  <c r="E83"/>
  <c r="B85"/>
  <c r="C85"/>
  <c r="E85"/>
  <c r="C87"/>
  <c r="E87"/>
  <c r="B2" i="11"/>
  <c r="D6"/>
  <c r="E6"/>
  <c r="F6"/>
  <c r="G6"/>
  <c r="H6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70"/>
  <c r="C70"/>
  <c r="B2" i="10"/>
  <c r="D6"/>
  <c r="E6"/>
  <c r="F6"/>
  <c r="G6"/>
  <c r="H6"/>
  <c r="B10"/>
  <c r="C10"/>
  <c r="D10"/>
  <c r="E10"/>
  <c r="F10"/>
  <c r="F28" s="1"/>
  <c r="G10"/>
  <c r="G28" s="1"/>
  <c r="H10"/>
  <c r="B11"/>
  <c r="C11"/>
  <c r="D11"/>
  <c r="E11"/>
  <c r="F11"/>
  <c r="G11"/>
  <c r="H11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B16"/>
  <c r="C16"/>
  <c r="D16"/>
  <c r="E16"/>
  <c r="F16"/>
  <c r="G16"/>
  <c r="H16"/>
  <c r="B17"/>
  <c r="C17"/>
  <c r="D17"/>
  <c r="E17"/>
  <c r="F17"/>
  <c r="G17"/>
  <c r="H17"/>
  <c r="B18"/>
  <c r="C18"/>
  <c r="D18"/>
  <c r="E18"/>
  <c r="F18"/>
  <c r="G18"/>
  <c r="H18"/>
  <c r="B19"/>
  <c r="C19"/>
  <c r="D19"/>
  <c r="E19"/>
  <c r="F19"/>
  <c r="G19"/>
  <c r="H19"/>
  <c r="B20"/>
  <c r="C20"/>
  <c r="D20"/>
  <c r="E20"/>
  <c r="F20"/>
  <c r="G20"/>
  <c r="H20"/>
  <c r="B21"/>
  <c r="C21"/>
  <c r="D21"/>
  <c r="E21"/>
  <c r="F21"/>
  <c r="G21"/>
  <c r="H21"/>
  <c r="B22"/>
  <c r="C22"/>
  <c r="D22"/>
  <c r="E22"/>
  <c r="F22"/>
  <c r="G22"/>
  <c r="H22"/>
  <c r="B23"/>
  <c r="C23"/>
  <c r="D23"/>
  <c r="E23"/>
  <c r="F23"/>
  <c r="G23"/>
  <c r="H23"/>
  <c r="B24"/>
  <c r="C24"/>
  <c r="D24"/>
  <c r="E24"/>
  <c r="F24"/>
  <c r="G24"/>
  <c r="H24"/>
  <c r="B25"/>
  <c r="C25"/>
  <c r="D25"/>
  <c r="E25"/>
  <c r="F25"/>
  <c r="G25"/>
  <c r="H25"/>
  <c r="B26"/>
  <c r="C26"/>
  <c r="D26"/>
  <c r="E26"/>
  <c r="F26"/>
  <c r="F77" s="1"/>
  <c r="G26"/>
  <c r="H26"/>
  <c r="B27"/>
  <c r="C27"/>
  <c r="D27"/>
  <c r="E27"/>
  <c r="F27"/>
  <c r="G27"/>
  <c r="H27"/>
  <c r="B30"/>
  <c r="C30"/>
  <c r="D30"/>
  <c r="E30"/>
  <c r="F30"/>
  <c r="F48" s="1"/>
  <c r="G30"/>
  <c r="G48" s="1"/>
  <c r="H30"/>
  <c r="B31"/>
  <c r="C31"/>
  <c r="D31"/>
  <c r="E31"/>
  <c r="F31"/>
  <c r="G31"/>
  <c r="H31"/>
  <c r="B32"/>
  <c r="C32"/>
  <c r="D32"/>
  <c r="E32"/>
  <c r="F32"/>
  <c r="G32"/>
  <c r="H32"/>
  <c r="B33"/>
  <c r="C33"/>
  <c r="D33"/>
  <c r="E33"/>
  <c r="F33"/>
  <c r="G33"/>
  <c r="H33"/>
  <c r="B34"/>
  <c r="C34"/>
  <c r="D34"/>
  <c r="E34"/>
  <c r="F34"/>
  <c r="G34"/>
  <c r="H34"/>
  <c r="B35"/>
  <c r="C35"/>
  <c r="D35"/>
  <c r="E35"/>
  <c r="F35"/>
  <c r="G35"/>
  <c r="H35"/>
  <c r="B36"/>
  <c r="C36"/>
  <c r="D36"/>
  <c r="E36"/>
  <c r="F36"/>
  <c r="G36"/>
  <c r="H36"/>
  <c r="B37"/>
  <c r="C37"/>
  <c r="D37"/>
  <c r="E37"/>
  <c r="F37"/>
  <c r="G37"/>
  <c r="H37"/>
  <c r="B38"/>
  <c r="C38"/>
  <c r="D38"/>
  <c r="E38"/>
  <c r="F38"/>
  <c r="G38"/>
  <c r="H38"/>
  <c r="B39"/>
  <c r="C39"/>
  <c r="D39"/>
  <c r="E39"/>
  <c r="F39"/>
  <c r="G39"/>
  <c r="H39"/>
  <c r="B40"/>
  <c r="C40"/>
  <c r="D40"/>
  <c r="E40"/>
  <c r="F40"/>
  <c r="G40"/>
  <c r="H40"/>
  <c r="B41"/>
  <c r="C41"/>
  <c r="D41"/>
  <c r="E41"/>
  <c r="F41"/>
  <c r="G41"/>
  <c r="H41"/>
  <c r="B42"/>
  <c r="C42"/>
  <c r="D42"/>
  <c r="E42"/>
  <c r="F42"/>
  <c r="G42"/>
  <c r="H42"/>
  <c r="B43"/>
  <c r="C43"/>
  <c r="D43"/>
  <c r="E43"/>
  <c r="F43"/>
  <c r="G43"/>
  <c r="H43"/>
  <c r="B44"/>
  <c r="C44"/>
  <c r="D44"/>
  <c r="E44"/>
  <c r="F44"/>
  <c r="G44"/>
  <c r="H44"/>
  <c r="B45"/>
  <c r="C45"/>
  <c r="D45"/>
  <c r="E45"/>
  <c r="F45"/>
  <c r="G45"/>
  <c r="H45"/>
  <c r="B46"/>
  <c r="C46"/>
  <c r="D46"/>
  <c r="E46"/>
  <c r="F46"/>
  <c r="G46"/>
  <c r="H46"/>
  <c r="B47"/>
  <c r="C47"/>
  <c r="D47"/>
  <c r="E47"/>
  <c r="F47"/>
  <c r="G47"/>
  <c r="H47"/>
  <c r="B50"/>
  <c r="C50"/>
  <c r="D50"/>
  <c r="E50"/>
  <c r="F50"/>
  <c r="F68" s="1"/>
  <c r="G50"/>
  <c r="G68" s="1"/>
  <c r="H50"/>
  <c r="H68" s="1"/>
  <c r="B51"/>
  <c r="C51"/>
  <c r="D51"/>
  <c r="E51"/>
  <c r="F51"/>
  <c r="G51"/>
  <c r="H51"/>
  <c r="B52"/>
  <c r="C52"/>
  <c r="D52"/>
  <c r="E52"/>
  <c r="F52"/>
  <c r="G52"/>
  <c r="H52"/>
  <c r="B53"/>
  <c r="C53"/>
  <c r="D53"/>
  <c r="E53"/>
  <c r="F53"/>
  <c r="G53"/>
  <c r="H53"/>
  <c r="B54"/>
  <c r="C54"/>
  <c r="D54"/>
  <c r="E54"/>
  <c r="F54"/>
  <c r="G54"/>
  <c r="H54"/>
  <c r="B55"/>
  <c r="C55"/>
  <c r="D55"/>
  <c r="E55"/>
  <c r="F55"/>
  <c r="G55"/>
  <c r="H55"/>
  <c r="B56"/>
  <c r="C56"/>
  <c r="D56"/>
  <c r="E56"/>
  <c r="F56"/>
  <c r="G56"/>
  <c r="H56"/>
  <c r="B57"/>
  <c r="C57"/>
  <c r="D57"/>
  <c r="E57"/>
  <c r="F57"/>
  <c r="G57"/>
  <c r="H57"/>
  <c r="B58"/>
  <c r="C58"/>
  <c r="D58"/>
  <c r="E58"/>
  <c r="F58"/>
  <c r="G58"/>
  <c r="H58"/>
  <c r="B59"/>
  <c r="C59"/>
  <c r="D59"/>
  <c r="E59"/>
  <c r="F59"/>
  <c r="G59"/>
  <c r="H59"/>
  <c r="B60"/>
  <c r="C60"/>
  <c r="D60"/>
  <c r="E60"/>
  <c r="F60"/>
  <c r="G60"/>
  <c r="H60"/>
  <c r="B61"/>
  <c r="C61"/>
  <c r="D61"/>
  <c r="E61"/>
  <c r="F61"/>
  <c r="G61"/>
  <c r="H61"/>
  <c r="B62"/>
  <c r="C62"/>
  <c r="D62"/>
  <c r="E62"/>
  <c r="F62"/>
  <c r="G62"/>
  <c r="H62"/>
  <c r="B63"/>
  <c r="C63"/>
  <c r="D63"/>
  <c r="E63"/>
  <c r="F63"/>
  <c r="G63"/>
  <c r="H63"/>
  <c r="B64"/>
  <c r="C64"/>
  <c r="D64"/>
  <c r="E64"/>
  <c r="F64"/>
  <c r="G64"/>
  <c r="H64"/>
  <c r="B65"/>
  <c r="C65"/>
  <c r="D65"/>
  <c r="E65"/>
  <c r="F65"/>
  <c r="G65"/>
  <c r="H65"/>
  <c r="B66"/>
  <c r="C66"/>
  <c r="D66"/>
  <c r="E66"/>
  <c r="F66"/>
  <c r="G66"/>
  <c r="H66"/>
  <c r="H85" s="1"/>
  <c r="B67"/>
  <c r="C67"/>
  <c r="D67"/>
  <c r="E67"/>
  <c r="F67"/>
  <c r="G67"/>
  <c r="H67"/>
  <c r="B70"/>
  <c r="C70"/>
  <c r="D70"/>
  <c r="E70"/>
  <c r="F70"/>
  <c r="G70"/>
  <c r="H70"/>
  <c r="H74"/>
  <c r="B8" i="4"/>
  <c r="C8"/>
  <c r="B9"/>
  <c r="C9"/>
  <c r="E9"/>
  <c r="B10"/>
  <c r="C10"/>
  <c r="E10"/>
  <c r="B11"/>
  <c r="C11"/>
  <c r="E11"/>
  <c r="B12"/>
  <c r="C12"/>
  <c r="E12"/>
  <c r="B13"/>
  <c r="C13"/>
  <c r="E13"/>
  <c r="B14"/>
  <c r="C14"/>
  <c r="E14"/>
  <c r="B15"/>
  <c r="C15"/>
  <c r="E15"/>
  <c r="B16"/>
  <c r="C16"/>
  <c r="E16"/>
  <c r="B17"/>
  <c r="C17"/>
  <c r="E17"/>
  <c r="B18"/>
  <c r="C18"/>
  <c r="E18"/>
  <c r="B19"/>
  <c r="C19"/>
  <c r="E19"/>
  <c r="B20"/>
  <c r="C20"/>
  <c r="E20"/>
  <c r="B21"/>
  <c r="C21"/>
  <c r="E21"/>
  <c r="B22"/>
  <c r="C22"/>
  <c r="E22"/>
  <c r="B23"/>
  <c r="C23"/>
  <c r="E23"/>
  <c r="B24"/>
  <c r="C24"/>
  <c r="E24"/>
  <c r="B25"/>
  <c r="C25"/>
  <c r="E25"/>
  <c r="B26"/>
  <c r="C26"/>
  <c r="E26"/>
  <c r="B27"/>
  <c r="C27"/>
  <c r="E27"/>
  <c r="B28"/>
  <c r="C28"/>
  <c r="E28"/>
  <c r="B29"/>
  <c r="C29"/>
  <c r="E29"/>
  <c r="B30"/>
  <c r="C30"/>
  <c r="E30"/>
  <c r="B31"/>
  <c r="C31"/>
  <c r="E31"/>
  <c r="B32"/>
  <c r="C32"/>
  <c r="E32"/>
  <c r="B33"/>
  <c r="C33"/>
  <c r="E33"/>
  <c r="B34"/>
  <c r="C34"/>
  <c r="E34"/>
  <c r="B35"/>
  <c r="C35"/>
  <c r="E35"/>
  <c r="B36"/>
  <c r="C36"/>
  <c r="E36"/>
  <c r="B37"/>
  <c r="C37"/>
  <c r="E37"/>
  <c r="B38"/>
  <c r="C38"/>
  <c r="E38"/>
  <c r="B39"/>
  <c r="C39"/>
  <c r="E39"/>
  <c r="B40"/>
  <c r="C40"/>
  <c r="E40"/>
  <c r="B41"/>
  <c r="C41"/>
  <c r="E41"/>
  <c r="B42"/>
  <c r="C42"/>
  <c r="E42"/>
  <c r="B43"/>
  <c r="C43"/>
  <c r="E43"/>
  <c r="B44"/>
  <c r="C44"/>
  <c r="E44"/>
  <c r="B45"/>
  <c r="C45"/>
  <c r="E45"/>
  <c r="B46"/>
  <c r="C46"/>
  <c r="E46"/>
  <c r="B47"/>
  <c r="C47"/>
  <c r="E47"/>
  <c r="B48"/>
  <c r="C48"/>
  <c r="E48"/>
  <c r="B49"/>
  <c r="C49"/>
  <c r="E49"/>
  <c r="B50"/>
  <c r="C50"/>
  <c r="E50"/>
  <c r="B51"/>
  <c r="C51"/>
  <c r="E51"/>
  <c r="B52"/>
  <c r="C52"/>
  <c r="E52"/>
  <c r="B53"/>
  <c r="C53"/>
  <c r="E53"/>
  <c r="B54"/>
  <c r="C54"/>
  <c r="E54"/>
  <c r="B55"/>
  <c r="C55"/>
  <c r="E55"/>
  <c r="B56"/>
  <c r="C56"/>
  <c r="E56"/>
  <c r="B57"/>
  <c r="C57"/>
  <c r="E57"/>
  <c r="B58"/>
  <c r="C58"/>
  <c r="E58"/>
  <c r="B59"/>
  <c r="C59"/>
  <c r="E59"/>
  <c r="B60"/>
  <c r="C60"/>
  <c r="E60"/>
  <c r="B61"/>
  <c r="C61"/>
  <c r="E61"/>
  <c r="B62"/>
  <c r="C62"/>
  <c r="E62"/>
  <c r="B63"/>
  <c r="C63"/>
  <c r="E63"/>
  <c r="B64"/>
  <c r="C64"/>
  <c r="E64"/>
  <c r="B65"/>
  <c r="C65"/>
  <c r="E65"/>
  <c r="B66"/>
  <c r="C66"/>
  <c r="E66"/>
  <c r="B67"/>
  <c r="C67"/>
  <c r="E67"/>
  <c r="B68"/>
  <c r="C68"/>
  <c r="E68"/>
  <c r="B69"/>
  <c r="C69"/>
  <c r="E69"/>
  <c r="B70"/>
  <c r="C70"/>
  <c r="E70"/>
  <c r="B71"/>
  <c r="C71"/>
  <c r="E71"/>
  <c r="B72"/>
  <c r="C72"/>
  <c r="E72"/>
  <c r="B73"/>
  <c r="C73"/>
  <c r="E73"/>
  <c r="B74"/>
  <c r="C74"/>
  <c r="E74"/>
  <c r="B75"/>
  <c r="C75"/>
  <c r="E75"/>
  <c r="B76"/>
  <c r="C76"/>
  <c r="E76"/>
  <c r="B77"/>
  <c r="C77"/>
  <c r="E77"/>
  <c r="B78"/>
  <c r="C78"/>
  <c r="E78"/>
  <c r="B79"/>
  <c r="C79"/>
  <c r="E79"/>
  <c r="B80"/>
  <c r="C80"/>
  <c r="E80"/>
  <c r="B81"/>
  <c r="C81"/>
  <c r="E81"/>
  <c r="B82"/>
  <c r="C82"/>
  <c r="E82"/>
  <c r="B83"/>
  <c r="C83"/>
  <c r="E83"/>
  <c r="B84"/>
  <c r="C84"/>
  <c r="E84"/>
  <c r="B85"/>
  <c r="C85"/>
  <c r="E85"/>
  <c r="B86"/>
  <c r="C86"/>
  <c r="E86"/>
  <c r="B87"/>
  <c r="C87"/>
  <c r="E87"/>
  <c r="B88"/>
  <c r="C88"/>
  <c r="E88"/>
  <c r="B89"/>
  <c r="C89"/>
  <c r="E89"/>
  <c r="B90"/>
  <c r="C90"/>
  <c r="E90"/>
  <c r="B91"/>
  <c r="C91"/>
  <c r="E91"/>
  <c r="B92"/>
  <c r="C92"/>
  <c r="E92"/>
  <c r="B93"/>
  <c r="C93"/>
  <c r="E93"/>
  <c r="B94"/>
  <c r="C94"/>
  <c r="E94"/>
  <c r="B95"/>
  <c r="C95"/>
  <c r="E95"/>
  <c r="B96"/>
  <c r="C96"/>
  <c r="E96"/>
  <c r="B97"/>
  <c r="C97"/>
  <c r="E97"/>
  <c r="B98"/>
  <c r="C98"/>
  <c r="E98"/>
  <c r="B99"/>
  <c r="C99"/>
  <c r="E99"/>
  <c r="B100"/>
  <c r="C100"/>
  <c r="E100"/>
  <c r="B101"/>
  <c r="C101"/>
  <c r="E101"/>
  <c r="B102"/>
  <c r="C102"/>
  <c r="E102"/>
  <c r="B103"/>
  <c r="C103"/>
  <c r="E103"/>
  <c r="B104"/>
  <c r="C104"/>
  <c r="E104"/>
  <c r="B105"/>
  <c r="C105"/>
  <c r="E105"/>
  <c r="B106"/>
  <c r="C106"/>
  <c r="E106"/>
  <c r="B107"/>
  <c r="C107"/>
  <c r="E107"/>
  <c r="B108"/>
  <c r="C108"/>
  <c r="E108"/>
  <c r="B109"/>
  <c r="C109"/>
  <c r="E109"/>
  <c r="B110"/>
  <c r="C110"/>
  <c r="E110"/>
  <c r="B111"/>
  <c r="C111"/>
  <c r="E111"/>
  <c r="B112"/>
  <c r="C112"/>
  <c r="E112"/>
  <c r="B113"/>
  <c r="C113"/>
  <c r="E113"/>
  <c r="B114"/>
  <c r="C114"/>
  <c r="E114"/>
  <c r="B115"/>
  <c r="C115"/>
  <c r="E115"/>
  <c r="B116"/>
  <c r="C116"/>
  <c r="E116"/>
  <c r="B117"/>
  <c r="C117"/>
  <c r="E117"/>
  <c r="B118"/>
  <c r="C118"/>
  <c r="E118"/>
  <c r="B119"/>
  <c r="C119"/>
  <c r="E119"/>
  <c r="B120"/>
  <c r="C120"/>
  <c r="E120"/>
  <c r="B121"/>
  <c r="C121"/>
  <c r="E121"/>
  <c r="B122"/>
  <c r="C122"/>
  <c r="E122"/>
  <c r="B123"/>
  <c r="C123"/>
  <c r="E123"/>
  <c r="B124"/>
  <c r="C124"/>
  <c r="E124"/>
  <c r="B125"/>
  <c r="C125"/>
  <c r="E125"/>
  <c r="B126"/>
  <c r="C126"/>
  <c r="E126"/>
  <c r="B127"/>
  <c r="C127"/>
  <c r="E127"/>
  <c r="B128"/>
  <c r="C128"/>
  <c r="E128"/>
  <c r="B129"/>
  <c r="C129"/>
  <c r="E129"/>
  <c r="B130"/>
  <c r="C130"/>
  <c r="E130"/>
  <c r="B131"/>
  <c r="C131"/>
  <c r="E131"/>
  <c r="B132"/>
  <c r="C132"/>
  <c r="E132"/>
  <c r="B133"/>
  <c r="C133"/>
  <c r="E133"/>
  <c r="C134"/>
  <c r="E134"/>
  <c r="C136"/>
  <c r="E136"/>
  <c r="C138"/>
  <c r="E138"/>
  <c r="C140"/>
  <c r="E140"/>
  <c r="B141"/>
  <c r="C141"/>
  <c r="E141"/>
  <c r="B142"/>
  <c r="C142"/>
  <c r="E142"/>
  <c r="B143"/>
  <c r="C143"/>
  <c r="E143"/>
  <c r="B144"/>
  <c r="C144"/>
  <c r="E144"/>
  <c r="B145"/>
  <c r="C145"/>
  <c r="E145"/>
  <c r="B146"/>
  <c r="C146"/>
  <c r="E146"/>
  <c r="B147"/>
  <c r="C147"/>
  <c r="E147"/>
  <c r="B148"/>
  <c r="C148"/>
  <c r="E148"/>
  <c r="B149"/>
  <c r="C149"/>
  <c r="E149"/>
  <c r="B150"/>
  <c r="C150"/>
  <c r="E150"/>
  <c r="B151"/>
  <c r="C151"/>
  <c r="E151"/>
  <c r="B152"/>
  <c r="C152"/>
  <c r="E152"/>
  <c r="B153"/>
  <c r="C153"/>
  <c r="E153"/>
  <c r="B154"/>
  <c r="C154"/>
  <c r="E154"/>
  <c r="B155"/>
  <c r="C155"/>
  <c r="E155"/>
  <c r="B156"/>
  <c r="C156"/>
  <c r="E156"/>
  <c r="B157"/>
  <c r="C157"/>
  <c r="E157"/>
  <c r="B158"/>
  <c r="C158"/>
  <c r="E158"/>
  <c r="B159"/>
  <c r="C159"/>
  <c r="E159"/>
  <c r="B160"/>
  <c r="C160"/>
  <c r="E160"/>
  <c r="B161"/>
  <c r="C161"/>
  <c r="E161"/>
  <c r="B162"/>
  <c r="C162"/>
  <c r="E162"/>
  <c r="B163"/>
  <c r="C163"/>
  <c r="E163"/>
  <c r="B164"/>
  <c r="C164"/>
  <c r="E164"/>
  <c r="B165"/>
  <c r="C165"/>
  <c r="E165"/>
  <c r="B166"/>
  <c r="C166"/>
  <c r="E166"/>
  <c r="B167"/>
  <c r="C167"/>
  <c r="E167"/>
  <c r="B168"/>
  <c r="C168"/>
  <c r="E168"/>
  <c r="B169"/>
  <c r="C169"/>
  <c r="E169"/>
  <c r="B170"/>
  <c r="C170"/>
  <c r="E170"/>
  <c r="B171"/>
  <c r="C171"/>
  <c r="E171"/>
  <c r="B172"/>
  <c r="C172"/>
  <c r="E172"/>
  <c r="B173"/>
  <c r="C173"/>
  <c r="E173"/>
  <c r="B174"/>
  <c r="C174"/>
  <c r="E174"/>
  <c r="B175"/>
  <c r="C175"/>
  <c r="E175"/>
  <c r="B176"/>
  <c r="C176"/>
  <c r="E176"/>
  <c r="B177"/>
  <c r="C177"/>
  <c r="E177"/>
  <c r="B178"/>
  <c r="C178"/>
  <c r="E178"/>
  <c r="B179"/>
  <c r="C179"/>
  <c r="E179"/>
  <c r="B180"/>
  <c r="C180"/>
  <c r="E180"/>
  <c r="B181"/>
  <c r="C181"/>
  <c r="E181"/>
  <c r="B182"/>
  <c r="C182"/>
  <c r="E182"/>
  <c r="B183"/>
  <c r="C183"/>
  <c r="E183"/>
  <c r="B184"/>
  <c r="C184"/>
  <c r="E184"/>
  <c r="B185"/>
  <c r="C185"/>
  <c r="E185"/>
  <c r="B186"/>
  <c r="C186"/>
  <c r="E186"/>
  <c r="B187"/>
  <c r="C187"/>
  <c r="E187"/>
  <c r="B188"/>
  <c r="C188"/>
  <c r="E188"/>
  <c r="B189"/>
  <c r="C189"/>
  <c r="E189"/>
  <c r="B190"/>
  <c r="C190"/>
  <c r="E190"/>
  <c r="B191"/>
  <c r="C191"/>
  <c r="E191"/>
  <c r="B192"/>
  <c r="C192"/>
  <c r="E192"/>
  <c r="B193"/>
  <c r="C193"/>
  <c r="E193"/>
  <c r="B194"/>
  <c r="C194"/>
  <c r="E194"/>
  <c r="B195"/>
  <c r="C195"/>
  <c r="E195"/>
  <c r="B196"/>
  <c r="C196"/>
  <c r="E196"/>
  <c r="C197"/>
  <c r="E197"/>
  <c r="C199"/>
  <c r="B200"/>
  <c r="C200"/>
  <c r="E200"/>
  <c r="B201"/>
  <c r="C201"/>
  <c r="E201"/>
  <c r="B202"/>
  <c r="C202"/>
  <c r="E202"/>
  <c r="B203"/>
  <c r="C203"/>
  <c r="E203"/>
  <c r="B204"/>
  <c r="C204"/>
  <c r="E204"/>
  <c r="B205"/>
  <c r="C205"/>
  <c r="E205"/>
  <c r="B206"/>
  <c r="C206"/>
  <c r="E206"/>
  <c r="B207"/>
  <c r="C207"/>
  <c r="E207"/>
  <c r="B208"/>
  <c r="C208"/>
  <c r="E208"/>
  <c r="B209"/>
  <c r="C209"/>
  <c r="E209"/>
  <c r="C210"/>
  <c r="E210"/>
  <c r="C212"/>
  <c r="E212"/>
  <c r="C214"/>
  <c r="E214"/>
  <c r="C216"/>
  <c r="E216"/>
  <c r="B218"/>
  <c r="C218"/>
  <c r="E218"/>
  <c r="B219"/>
  <c r="C219"/>
  <c r="E219"/>
  <c r="B220"/>
  <c r="C220"/>
  <c r="E220"/>
  <c r="B221"/>
  <c r="C221"/>
  <c r="E221"/>
  <c r="B222"/>
  <c r="C222"/>
  <c r="E222"/>
  <c r="B223"/>
  <c r="C223"/>
  <c r="E223"/>
  <c r="B224"/>
  <c r="C224"/>
  <c r="E224"/>
  <c r="B226"/>
  <c r="C226"/>
  <c r="E226"/>
  <c r="B227"/>
  <c r="C227"/>
  <c r="E227"/>
  <c r="B228"/>
  <c r="C228"/>
  <c r="E228"/>
  <c r="B9" i="3"/>
  <c r="C9"/>
  <c r="E9"/>
  <c r="B10"/>
  <c r="C10"/>
  <c r="E10"/>
  <c r="B11"/>
  <c r="C11"/>
  <c r="E11"/>
  <c r="E12"/>
  <c r="E13"/>
  <c r="B14"/>
  <c r="C14"/>
  <c r="E14"/>
  <c r="B15"/>
  <c r="C15"/>
  <c r="E15"/>
  <c r="B16"/>
  <c r="C16"/>
  <c r="E16"/>
  <c r="E17"/>
  <c r="E18"/>
  <c r="E19"/>
  <c r="E20"/>
  <c r="E21"/>
  <c r="E22"/>
  <c r="B23"/>
  <c r="C23"/>
  <c r="E23"/>
  <c r="B24"/>
  <c r="C24"/>
  <c r="E24"/>
  <c r="B25"/>
  <c r="C25"/>
  <c r="E25"/>
  <c r="B26"/>
  <c r="C26"/>
  <c r="E26"/>
  <c r="B27"/>
  <c r="C27"/>
  <c r="E27"/>
  <c r="B28"/>
  <c r="C28"/>
  <c r="E28"/>
  <c r="B29"/>
  <c r="C29"/>
  <c r="E29"/>
  <c r="B30"/>
  <c r="C30"/>
  <c r="E30"/>
  <c r="B31"/>
  <c r="C31"/>
  <c r="E31"/>
  <c r="B32"/>
  <c r="C32"/>
  <c r="E32"/>
  <c r="B33"/>
  <c r="C33"/>
  <c r="E33"/>
  <c r="B34"/>
  <c r="C34"/>
  <c r="E34"/>
  <c r="B35"/>
  <c r="C35"/>
  <c r="E35"/>
  <c r="B36"/>
  <c r="C36"/>
  <c r="E36"/>
  <c r="B37"/>
  <c r="C37"/>
  <c r="E37"/>
  <c r="C38"/>
  <c r="E38"/>
  <c r="B40"/>
  <c r="C40"/>
  <c r="E40"/>
  <c r="C42"/>
  <c r="E42"/>
  <c r="C44"/>
  <c r="B45"/>
  <c r="C45"/>
  <c r="E45"/>
  <c r="B46"/>
  <c r="C46"/>
  <c r="E46"/>
  <c r="B47"/>
  <c r="C47"/>
  <c r="E47"/>
  <c r="B48"/>
  <c r="C48"/>
  <c r="E48"/>
  <c r="B49"/>
  <c r="C49"/>
  <c r="E49"/>
  <c r="B50"/>
  <c r="C50"/>
  <c r="E50"/>
  <c r="B51"/>
  <c r="C51"/>
  <c r="E51"/>
  <c r="B52"/>
  <c r="C52"/>
  <c r="E52"/>
  <c r="B53"/>
  <c r="C53"/>
  <c r="E53"/>
  <c r="B54"/>
  <c r="C54"/>
  <c r="E54"/>
  <c r="B55"/>
  <c r="C55"/>
  <c r="E55"/>
  <c r="B56"/>
  <c r="C56"/>
  <c r="E56"/>
  <c r="B57"/>
  <c r="C57"/>
  <c r="E57"/>
  <c r="B58"/>
  <c r="C58"/>
  <c r="E58"/>
  <c r="B59"/>
  <c r="C59"/>
  <c r="E59"/>
  <c r="B60"/>
  <c r="C60"/>
  <c r="E60"/>
  <c r="B61"/>
  <c r="C61"/>
  <c r="E61"/>
  <c r="B62"/>
  <c r="C62"/>
  <c r="E62"/>
  <c r="B63"/>
  <c r="C63"/>
  <c r="E63"/>
  <c r="B64"/>
  <c r="C64"/>
  <c r="E64"/>
  <c r="B65"/>
  <c r="C65"/>
  <c r="E65"/>
  <c r="B66"/>
  <c r="C66"/>
  <c r="E66"/>
  <c r="B67"/>
  <c r="C67"/>
  <c r="E67"/>
  <c r="B68"/>
  <c r="C68"/>
  <c r="E68"/>
  <c r="C69"/>
  <c r="E69"/>
  <c r="C71"/>
  <c r="B72"/>
  <c r="C72"/>
  <c r="E72"/>
  <c r="B73"/>
  <c r="C73"/>
  <c r="E73"/>
  <c r="B74"/>
  <c r="C74"/>
  <c r="E74"/>
  <c r="B75"/>
  <c r="C75"/>
  <c r="E75"/>
  <c r="B76"/>
  <c r="C76"/>
  <c r="E76"/>
  <c r="B77"/>
  <c r="C77"/>
  <c r="E77"/>
  <c r="B78"/>
  <c r="C78"/>
  <c r="E78"/>
  <c r="B79"/>
  <c r="C79"/>
  <c r="E79"/>
  <c r="B80"/>
  <c r="C80"/>
  <c r="E80"/>
  <c r="B81"/>
  <c r="C81"/>
  <c r="E81"/>
  <c r="C82"/>
  <c r="E82"/>
  <c r="C84"/>
  <c r="E84"/>
  <c r="C86"/>
  <c r="E86"/>
  <c r="C88"/>
  <c r="E88"/>
  <c r="B90"/>
  <c r="C90"/>
  <c r="E90"/>
  <c r="B92"/>
  <c r="C92"/>
  <c r="E92"/>
  <c r="B3" i="2"/>
  <c r="B1129" i="1"/>
  <c r="C1129"/>
  <c r="B1130"/>
  <c r="C1130"/>
  <c r="B1131"/>
  <c r="C1131"/>
  <c r="B1132"/>
  <c r="C1132"/>
  <c r="B1133"/>
  <c r="C1133"/>
  <c r="B1134"/>
  <c r="C1134"/>
  <c r="B1135"/>
  <c r="C1135"/>
  <c r="B1136"/>
  <c r="C1136"/>
  <c r="B1137"/>
  <c r="C1137"/>
  <c r="B1138"/>
  <c r="C1138"/>
  <c r="B1142"/>
  <c r="C1142"/>
  <c r="B1143"/>
  <c r="C1143"/>
  <c r="B1144"/>
  <c r="C1144"/>
  <c r="B1145"/>
  <c r="C1145"/>
  <c r="B1146"/>
  <c r="C1146"/>
  <c r="B1147"/>
  <c r="C1147"/>
  <c r="B1148"/>
  <c r="C1148"/>
  <c r="B1149"/>
  <c r="C1149"/>
  <c r="B1150"/>
  <c r="C1150"/>
  <c r="B1151"/>
  <c r="C1151"/>
  <c r="B1155"/>
  <c r="C1155"/>
  <c r="B1156"/>
  <c r="C1156"/>
  <c r="B1159"/>
  <c r="C1159"/>
  <c r="B1160"/>
  <c r="C1160"/>
  <c r="B1161"/>
  <c r="C1161"/>
  <c r="B1162"/>
  <c r="C1162"/>
  <c r="B1163"/>
  <c r="C1163"/>
  <c r="B1164"/>
  <c r="C1164"/>
  <c r="B1165"/>
  <c r="C1165"/>
  <c r="B1166"/>
  <c r="C1166"/>
  <c r="B1167"/>
  <c r="C1167"/>
  <c r="B1168"/>
  <c r="C1168"/>
  <c r="B1169"/>
  <c r="C1169"/>
  <c r="B1170"/>
  <c r="C1170"/>
  <c r="B1171"/>
  <c r="C1171"/>
  <c r="B1172"/>
  <c r="C1172"/>
  <c r="B1173"/>
  <c r="C1173"/>
  <c r="B1174"/>
  <c r="C1174"/>
  <c r="B1175"/>
  <c r="C1175"/>
  <c r="B1176"/>
  <c r="C1176"/>
  <c r="B1177"/>
  <c r="C1177"/>
  <c r="B1178"/>
  <c r="C1178"/>
  <c r="B1182"/>
  <c r="C1182"/>
  <c r="B1183"/>
  <c r="C1183"/>
  <c r="B1184"/>
  <c r="C1184"/>
  <c r="B1185"/>
  <c r="C1185"/>
  <c r="B1192"/>
  <c r="C1192"/>
  <c r="B1193"/>
  <c r="C1193"/>
  <c r="B1202"/>
  <c r="C1202"/>
  <c r="B1203"/>
  <c r="C1203"/>
  <c r="B1204"/>
  <c r="C1204"/>
  <c r="B1205"/>
  <c r="C1205"/>
  <c r="B1206"/>
  <c r="C1206"/>
  <c r="B1207"/>
  <c r="C1207"/>
  <c r="B1208"/>
  <c r="C1208"/>
  <c r="B1209"/>
  <c r="C1209"/>
  <c r="B1210"/>
  <c r="C1210"/>
  <c r="B1211"/>
  <c r="C1211"/>
  <c r="B1212"/>
  <c r="C1212"/>
  <c r="B1213"/>
  <c r="C1213"/>
  <c r="B1214"/>
  <c r="C1214"/>
  <c r="B1215"/>
  <c r="C1215"/>
  <c r="B1216"/>
  <c r="C1216"/>
  <c r="B1217"/>
  <c r="C1217"/>
  <c r="B1218"/>
  <c r="C1218"/>
  <c r="B1219"/>
  <c r="C1219"/>
  <c r="B1223"/>
  <c r="C1223"/>
  <c r="B1224"/>
  <c r="C1224"/>
  <c r="B1225"/>
  <c r="C1225"/>
  <c r="B1226"/>
  <c r="C1226"/>
  <c r="B1227"/>
  <c r="C1227"/>
  <c r="B1236"/>
  <c r="C1236"/>
  <c r="B1237"/>
  <c r="C1237"/>
  <c r="B1238"/>
  <c r="C1238"/>
  <c r="B1240"/>
  <c r="C1240"/>
  <c r="B1241"/>
  <c r="C1241"/>
  <c r="B1242"/>
  <c r="C1242"/>
  <c r="B1243"/>
  <c r="C1243"/>
  <c r="B1244"/>
  <c r="C1244"/>
  <c r="B1245"/>
  <c r="C1245"/>
  <c r="B1246"/>
  <c r="C1246"/>
  <c r="B1247"/>
  <c r="C1247"/>
  <c r="B1248"/>
  <c r="C1248"/>
  <c r="B1249"/>
  <c r="C1249"/>
  <c r="B1250"/>
  <c r="C1250"/>
  <c r="B1251"/>
  <c r="C1251"/>
  <c r="B1252"/>
  <c r="C1252"/>
  <c r="B1253"/>
  <c r="C1253"/>
  <c r="B1258"/>
  <c r="C1258"/>
  <c r="B1259"/>
  <c r="C1259"/>
  <c r="B1260"/>
  <c r="C1260"/>
  <c r="B1261"/>
  <c r="C1261"/>
  <c r="B1262"/>
  <c r="C1262"/>
  <c r="B1263"/>
  <c r="C1263"/>
  <c r="B1264"/>
  <c r="C1264"/>
  <c r="B1265"/>
  <c r="C1265"/>
  <c r="B1266"/>
  <c r="C1266"/>
  <c r="B1267"/>
  <c r="C1267"/>
  <c r="B1268"/>
  <c r="C1268"/>
  <c r="B1269"/>
  <c r="C1269"/>
  <c r="B1270"/>
  <c r="C1270"/>
  <c r="B1271"/>
  <c r="C1271"/>
  <c r="B1272"/>
  <c r="C1272"/>
  <c r="B1273"/>
  <c r="C1273"/>
  <c r="B1274"/>
  <c r="C1274"/>
  <c r="B1277"/>
  <c r="C1277"/>
  <c r="B1278"/>
  <c r="C1278"/>
  <c r="B1279"/>
  <c r="C1279"/>
  <c r="B1280"/>
  <c r="C1280"/>
  <c r="B1281"/>
  <c r="C1281"/>
  <c r="B1282"/>
  <c r="C1282"/>
  <c r="B1283"/>
  <c r="C1283"/>
  <c r="B1289"/>
  <c r="C1289"/>
  <c r="B1290"/>
  <c r="C1290"/>
  <c r="B1291"/>
  <c r="C1291"/>
  <c r="B1292"/>
  <c r="C1292"/>
  <c r="B1293"/>
  <c r="C1293"/>
  <c r="B1294"/>
  <c r="C1294"/>
  <c r="B1295"/>
  <c r="C1295"/>
  <c r="B1296"/>
  <c r="C1296"/>
  <c r="B1297"/>
  <c r="C1297"/>
  <c r="B1298"/>
  <c r="C1298"/>
  <c r="B1299"/>
  <c r="C1299"/>
  <c r="B1300"/>
  <c r="C1300"/>
  <c r="B1301"/>
  <c r="C1301"/>
  <c r="B1302"/>
  <c r="C1302"/>
  <c r="B1303"/>
  <c r="C1303"/>
  <c r="B1304"/>
  <c r="C1304"/>
  <c r="B1305"/>
  <c r="C1305"/>
  <c r="B1306"/>
  <c r="C1306"/>
  <c r="B1307"/>
  <c r="C1307"/>
  <c r="B1308"/>
  <c r="C1308"/>
  <c r="B1309"/>
  <c r="C1309"/>
  <c r="B1310"/>
  <c r="C1310"/>
  <c r="B1311"/>
  <c r="C1311"/>
  <c r="B1312"/>
  <c r="C1312"/>
  <c r="B1313"/>
  <c r="C1313"/>
  <c r="B1314"/>
  <c r="C1314"/>
  <c r="B1315"/>
  <c r="C1315"/>
  <c r="B1316"/>
  <c r="C1316"/>
  <c r="B1317"/>
  <c r="C1317"/>
  <c r="B1318"/>
  <c r="C1318"/>
  <c r="B1319"/>
  <c r="C1319"/>
  <c r="B1320"/>
  <c r="C1320"/>
  <c r="B1321"/>
  <c r="C1321"/>
  <c r="B1322"/>
  <c r="C1322"/>
  <c r="B1323"/>
  <c r="C1323"/>
  <c r="B1324"/>
  <c r="C1324"/>
  <c r="B1325"/>
  <c r="C1325"/>
  <c r="B1326"/>
  <c r="C1326"/>
  <c r="B1327"/>
  <c r="C1327"/>
  <c r="B1328"/>
  <c r="C1328"/>
  <c r="B1329"/>
  <c r="C1329"/>
  <c r="B1330"/>
  <c r="C1330"/>
  <c r="B1331"/>
  <c r="C1331"/>
  <c r="B1332"/>
  <c r="C1332"/>
  <c r="B1336"/>
  <c r="C1336"/>
  <c r="B1337"/>
  <c r="C1337"/>
  <c r="B1338"/>
  <c r="C1338"/>
  <c r="B1339"/>
  <c r="C1339"/>
  <c r="B1345"/>
  <c r="C1345"/>
  <c r="B1346"/>
  <c r="C1346"/>
  <c r="B1347"/>
  <c r="C1347"/>
  <c r="B1348"/>
  <c r="C1348"/>
  <c r="B1349"/>
  <c r="C1349"/>
  <c r="B1350"/>
  <c r="C1350"/>
  <c r="B1351"/>
  <c r="C1351"/>
  <c r="B3" i="10"/>
  <c r="B3" i="11"/>
  <c r="C4" i="15"/>
  <c r="H81" i="10"/>
  <c r="F81"/>
  <c r="F87" s="1"/>
  <c r="H48"/>
  <c r="E84"/>
  <c r="G78"/>
  <c r="E76"/>
  <c r="D81"/>
  <c r="D82"/>
  <c r="E28"/>
  <c r="E86"/>
  <c r="D78"/>
  <c r="E100" i="3" l="1"/>
  <c r="N216" i="4"/>
  <c r="N88" i="3"/>
  <c r="N100" s="1"/>
  <c r="P216" i="4"/>
  <c r="P88" i="3"/>
  <c r="O216" i="4"/>
  <c r="O88" i="3"/>
  <c r="O100" s="1"/>
  <c r="L15" i="8"/>
  <c r="L21"/>
  <c r="P21"/>
  <c r="M21"/>
  <c r="O18"/>
  <c r="N18"/>
  <c r="N21"/>
  <c r="O21"/>
  <c r="M18"/>
  <c r="L18"/>
  <c r="P18"/>
  <c r="K13"/>
  <c r="L13"/>
  <c r="P13"/>
  <c r="O13"/>
  <c r="N13"/>
  <c r="M13"/>
  <c r="K31"/>
  <c r="N31"/>
  <c r="O31"/>
  <c r="L31"/>
  <c r="P31"/>
  <c r="M31"/>
  <c r="L10"/>
  <c r="P10"/>
  <c r="O10"/>
  <c r="N10"/>
  <c r="M10"/>
  <c r="N25"/>
  <c r="O25"/>
  <c r="L25"/>
  <c r="P25"/>
  <c r="M25"/>
  <c r="N34"/>
  <c r="O34"/>
  <c r="L34"/>
  <c r="P34"/>
  <c r="M34"/>
  <c r="K31" i="15"/>
  <c r="K32" s="1"/>
  <c r="K1196" i="1"/>
  <c r="J30" i="15"/>
  <c r="J32" s="1"/>
  <c r="H10" i="8"/>
  <c r="K10"/>
  <c r="H34"/>
  <c r="H27" i="15" s="1"/>
  <c r="K34" i="8"/>
  <c r="K27" i="15" s="1"/>
  <c r="J15" i="8"/>
  <c r="K25"/>
  <c r="E21"/>
  <c r="G21"/>
  <c r="K15"/>
  <c r="K21"/>
  <c r="K18"/>
  <c r="E30" i="15"/>
  <c r="D1139" i="1"/>
  <c r="D1152"/>
  <c r="D1179"/>
  <c r="D1275"/>
  <c r="D1344"/>
  <c r="D1352" s="1"/>
  <c r="D1340"/>
  <c r="D30" i="15"/>
  <c r="F30"/>
  <c r="H30"/>
  <c r="H28"/>
  <c r="E99" i="3"/>
  <c r="H5" i="2"/>
  <c r="E92" i="10"/>
  <c r="F5" i="2"/>
  <c r="G13" i="8"/>
  <c r="G31"/>
  <c r="J31"/>
  <c r="I10"/>
  <c r="I13"/>
  <c r="I34"/>
  <c r="E32" i="15"/>
  <c r="G32"/>
  <c r="I32"/>
  <c r="J18" i="8"/>
  <c r="J34"/>
  <c r="J13"/>
  <c r="G25"/>
  <c r="J25"/>
  <c r="I21"/>
  <c r="I25"/>
  <c r="I31"/>
  <c r="F32" i="15"/>
  <c r="H32"/>
  <c r="J10" i="8"/>
  <c r="J21"/>
  <c r="I15"/>
  <c r="I18"/>
  <c r="I5" i="2"/>
  <c r="G5"/>
  <c r="E10" i="8"/>
  <c r="G10"/>
  <c r="D13"/>
  <c r="F13"/>
  <c r="H13"/>
  <c r="D25"/>
  <c r="F25"/>
  <c r="H25"/>
  <c r="D31"/>
  <c r="F31"/>
  <c r="H31"/>
  <c r="E34"/>
  <c r="G34"/>
  <c r="D10"/>
  <c r="F10"/>
  <c r="E13"/>
  <c r="E25"/>
  <c r="E31"/>
  <c r="D34"/>
  <c r="F34"/>
  <c r="D27"/>
  <c r="D99" i="3"/>
  <c r="F97"/>
  <c r="H97"/>
  <c r="J97"/>
  <c r="G99"/>
  <c r="I99"/>
  <c r="D97"/>
  <c r="D1186" i="1"/>
  <c r="D1188" s="1"/>
  <c r="D31" i="15" s="1"/>
  <c r="D1194" i="1"/>
  <c r="D1220"/>
  <c r="D1228"/>
  <c r="F98" i="3"/>
  <c r="H98"/>
  <c r="J98"/>
  <c r="G97"/>
  <c r="I97"/>
  <c r="F99"/>
  <c r="H99"/>
  <c r="J99"/>
  <c r="D98"/>
  <c r="D1233" i="1"/>
  <c r="D1254"/>
  <c r="D1355"/>
  <c r="D1357" s="1"/>
  <c r="D1284"/>
  <c r="D1286" s="1"/>
  <c r="F1196"/>
  <c r="H1196"/>
  <c r="J1196"/>
  <c r="F1358"/>
  <c r="F1357"/>
  <c r="H1358"/>
  <c r="H1357"/>
  <c r="J1358"/>
  <c r="J1357"/>
  <c r="E1196"/>
  <c r="G1196"/>
  <c r="I1196"/>
  <c r="E1358"/>
  <c r="E1357"/>
  <c r="G1358"/>
  <c r="G1357"/>
  <c r="I1358"/>
  <c r="I1357"/>
  <c r="F1333"/>
  <c r="H1333"/>
  <c r="J1333"/>
  <c r="E1333"/>
  <c r="G1333"/>
  <c r="I1333"/>
  <c r="D1358"/>
  <c r="D1333"/>
  <c r="H15" i="8"/>
  <c r="H18"/>
  <c r="G15"/>
  <c r="G18"/>
  <c r="D18"/>
  <c r="F15"/>
  <c r="F18"/>
  <c r="E15"/>
  <c r="E18"/>
  <c r="D83" i="10"/>
  <c r="D77"/>
  <c r="G98" i="3"/>
  <c r="I98"/>
  <c r="D85" i="10"/>
  <c r="G84"/>
  <c r="H83"/>
  <c r="E82"/>
  <c r="E78"/>
  <c r="E94" s="1"/>
  <c r="G76"/>
  <c r="G92" s="1"/>
  <c r="D75"/>
  <c r="D91" s="1"/>
  <c r="G74"/>
  <c r="E74"/>
  <c r="F86"/>
  <c r="D86"/>
  <c r="D94" s="1"/>
  <c r="H82"/>
  <c r="D28"/>
  <c r="H86"/>
  <c r="D84"/>
  <c r="D87" s="1"/>
  <c r="E81"/>
  <c r="G77"/>
  <c r="D76"/>
  <c r="D74"/>
  <c r="D90" s="1"/>
  <c r="E97" i="3"/>
  <c r="E98"/>
  <c r="D15" i="8"/>
  <c r="D21"/>
  <c r="H87" i="10"/>
  <c r="H81" i="11" s="1"/>
  <c r="D73" i="10"/>
  <c r="D89" s="1"/>
  <c r="H87" i="11"/>
  <c r="H90" i="10"/>
  <c r="G8"/>
  <c r="G48" i="11" s="1"/>
  <c r="H28" i="10"/>
  <c r="H8" s="1"/>
  <c r="H20" i="11" s="1"/>
  <c r="H73" i="10"/>
  <c r="G81"/>
  <c r="G64" i="11"/>
  <c r="D68" i="10"/>
  <c r="E68"/>
  <c r="E85"/>
  <c r="E83"/>
  <c r="F82"/>
  <c r="F82" i="11" s="1"/>
  <c r="D48" i="10"/>
  <c r="E48"/>
  <c r="G26" i="11"/>
  <c r="E73" i="10"/>
  <c r="H78"/>
  <c r="H94" s="1"/>
  <c r="E77"/>
  <c r="F76"/>
  <c r="E75"/>
  <c r="F73"/>
  <c r="F89" s="1"/>
  <c r="G85"/>
  <c r="H84"/>
  <c r="H84" i="11" s="1"/>
  <c r="G83" i="10"/>
  <c r="H77"/>
  <c r="H93" s="1"/>
  <c r="F75"/>
  <c r="H75"/>
  <c r="H91" s="1"/>
  <c r="F84"/>
  <c r="F84" i="11" s="1"/>
  <c r="F85" i="10"/>
  <c r="F85" i="11" s="1"/>
  <c r="G82" i="10"/>
  <c r="G90" s="1"/>
  <c r="G86"/>
  <c r="G94" s="1"/>
  <c r="F83"/>
  <c r="G73"/>
  <c r="G79" s="1"/>
  <c r="F78"/>
  <c r="F94" s="1"/>
  <c r="H76"/>
  <c r="G75"/>
  <c r="F74"/>
  <c r="F87" i="11"/>
  <c r="F81"/>
  <c r="F86"/>
  <c r="F93" i="10"/>
  <c r="F8"/>
  <c r="F68" i="11" s="1"/>
  <c r="G52"/>
  <c r="G50"/>
  <c r="G30" l="1"/>
  <c r="D32" i="15"/>
  <c r="O22" i="8"/>
  <c r="N22"/>
  <c r="M22"/>
  <c r="P22"/>
  <c r="L22"/>
  <c r="L16"/>
  <c r="O16"/>
  <c r="N16"/>
  <c r="M16"/>
  <c r="P16"/>
  <c r="O19"/>
  <c r="N19"/>
  <c r="M19"/>
  <c r="P19"/>
  <c r="L19"/>
  <c r="K28"/>
  <c r="N28"/>
  <c r="O28"/>
  <c r="L28"/>
  <c r="P28"/>
  <c r="M28"/>
  <c r="D93" i="10"/>
  <c r="G12" i="11"/>
  <c r="G65"/>
  <c r="G93" i="10"/>
  <c r="J16" i="8"/>
  <c r="H82" i="11"/>
  <c r="J28" i="15"/>
  <c r="J27"/>
  <c r="I27"/>
  <c r="I28"/>
  <c r="G67" i="11"/>
  <c r="G40"/>
  <c r="G22"/>
  <c r="G42"/>
  <c r="K22" i="8"/>
  <c r="K16"/>
  <c r="K28" i="15"/>
  <c r="K19" i="8"/>
  <c r="J28"/>
  <c r="I28"/>
  <c r="G89" i="10"/>
  <c r="F79"/>
  <c r="F75" i="11" s="1"/>
  <c r="H40"/>
  <c r="H60"/>
  <c r="E87" i="10"/>
  <c r="E82" i="11" s="1"/>
  <c r="F74"/>
  <c r="G91" i="10"/>
  <c r="H66" i="11"/>
  <c r="H30"/>
  <c r="G20"/>
  <c r="G32"/>
  <c r="G58"/>
  <c r="F91" i="10"/>
  <c r="F27" i="15"/>
  <c r="D28"/>
  <c r="E27"/>
  <c r="G28"/>
  <c r="I16" i="8"/>
  <c r="I22"/>
  <c r="D27" i="15"/>
  <c r="F28"/>
  <c r="G27"/>
  <c r="E28"/>
  <c r="I19" i="8"/>
  <c r="J22"/>
  <c r="J19"/>
  <c r="H22"/>
  <c r="F22"/>
  <c r="D22"/>
  <c r="G22"/>
  <c r="E22"/>
  <c r="H16"/>
  <c r="F16"/>
  <c r="D16"/>
  <c r="G16"/>
  <c r="E16"/>
  <c r="G19"/>
  <c r="E19"/>
  <c r="H19"/>
  <c r="F19"/>
  <c r="D19"/>
  <c r="H28"/>
  <c r="F28"/>
  <c r="D28"/>
  <c r="G28"/>
  <c r="E28"/>
  <c r="D1196" i="1"/>
  <c r="G73" i="11"/>
  <c r="H45"/>
  <c r="H67"/>
  <c r="H54"/>
  <c r="H11"/>
  <c r="G68"/>
  <c r="G56"/>
  <c r="G62"/>
  <c r="H83"/>
  <c r="E90" i="10"/>
  <c r="D92"/>
  <c r="H92"/>
  <c r="F90"/>
  <c r="F78" i="11"/>
  <c r="F83"/>
  <c r="G75"/>
  <c r="H85"/>
  <c r="H86"/>
  <c r="D79" i="10"/>
  <c r="E91"/>
  <c r="E93"/>
  <c r="E89"/>
  <c r="E79"/>
  <c r="E75" i="11" s="1"/>
  <c r="D83"/>
  <c r="D85"/>
  <c r="D87"/>
  <c r="D82"/>
  <c r="D84"/>
  <c r="D81"/>
  <c r="D86"/>
  <c r="H28"/>
  <c r="H51"/>
  <c r="H63"/>
  <c r="H24"/>
  <c r="H34"/>
  <c r="H43"/>
  <c r="H15"/>
  <c r="H23"/>
  <c r="H18"/>
  <c r="H10"/>
  <c r="H52"/>
  <c r="H65"/>
  <c r="H55"/>
  <c r="H46"/>
  <c r="H39"/>
  <c r="H21"/>
  <c r="H37"/>
  <c r="H58"/>
  <c r="H19"/>
  <c r="H38"/>
  <c r="H47"/>
  <c r="H27"/>
  <c r="H57"/>
  <c r="H59"/>
  <c r="H12"/>
  <c r="H35"/>
  <c r="H36"/>
  <c r="H70"/>
  <c r="H8"/>
  <c r="H22"/>
  <c r="H26"/>
  <c r="H25"/>
  <c r="H33"/>
  <c r="H16"/>
  <c r="H31"/>
  <c r="H62"/>
  <c r="H13"/>
  <c r="H44"/>
  <c r="H53"/>
  <c r="H61"/>
  <c r="H42"/>
  <c r="H50"/>
  <c r="H32"/>
  <c r="H17"/>
  <c r="H56"/>
  <c r="H14"/>
  <c r="H48"/>
  <c r="H41"/>
  <c r="H64"/>
  <c r="H68"/>
  <c r="F92" i="10"/>
  <c r="E8"/>
  <c r="E48" i="11" s="1"/>
  <c r="G87" i="10"/>
  <c r="G83" i="11" s="1"/>
  <c r="H79" i="10"/>
  <c r="H89"/>
  <c r="G28" i="11"/>
  <c r="G57"/>
  <c r="G51"/>
  <c r="G35"/>
  <c r="G45"/>
  <c r="G63"/>
  <c r="G37"/>
  <c r="G10"/>
  <c r="G8"/>
  <c r="G33"/>
  <c r="G23"/>
  <c r="G15"/>
  <c r="G47"/>
  <c r="G53"/>
  <c r="G13"/>
  <c r="G43"/>
  <c r="G55"/>
  <c r="G24"/>
  <c r="G60"/>
  <c r="G11"/>
  <c r="G39"/>
  <c r="G25"/>
  <c r="G44"/>
  <c r="G38"/>
  <c r="G16"/>
  <c r="G19"/>
  <c r="G59"/>
  <c r="G41"/>
  <c r="G66"/>
  <c r="G14"/>
  <c r="G54"/>
  <c r="G46"/>
  <c r="G18"/>
  <c r="G61"/>
  <c r="G27"/>
  <c r="G17"/>
  <c r="G36"/>
  <c r="G34"/>
  <c r="G70"/>
  <c r="G31"/>
  <c r="G21"/>
  <c r="E68"/>
  <c r="D8" i="10"/>
  <c r="D48" i="11" s="1"/>
  <c r="D95" i="10"/>
  <c r="F79" i="11"/>
  <c r="F76"/>
  <c r="F95" i="10"/>
  <c r="F94" i="11" s="1"/>
  <c r="G76"/>
  <c r="G79"/>
  <c r="G74"/>
  <c r="G78"/>
  <c r="G95" i="10"/>
  <c r="G94" i="11" s="1"/>
  <c r="G77"/>
  <c r="F48"/>
  <c r="F43"/>
  <c r="F23"/>
  <c r="F65"/>
  <c r="F35"/>
  <c r="F8"/>
  <c r="F27"/>
  <c r="F18"/>
  <c r="F20"/>
  <c r="F31"/>
  <c r="F37"/>
  <c r="F39"/>
  <c r="F19"/>
  <c r="F26"/>
  <c r="F54"/>
  <c r="F60"/>
  <c r="F47"/>
  <c r="F34"/>
  <c r="F66"/>
  <c r="F10"/>
  <c r="F13"/>
  <c r="F38"/>
  <c r="F61"/>
  <c r="F25"/>
  <c r="F41"/>
  <c r="F67"/>
  <c r="F51"/>
  <c r="F16"/>
  <c r="F53"/>
  <c r="F36"/>
  <c r="F22"/>
  <c r="F44"/>
  <c r="F70"/>
  <c r="F28"/>
  <c r="F63"/>
  <c r="F21"/>
  <c r="F42"/>
  <c r="F15"/>
  <c r="F17"/>
  <c r="F55"/>
  <c r="F58"/>
  <c r="F62"/>
  <c r="F12"/>
  <c r="F40"/>
  <c r="F57"/>
  <c r="F14"/>
  <c r="F32"/>
  <c r="F45"/>
  <c r="F59"/>
  <c r="F11"/>
  <c r="F30"/>
  <c r="F50"/>
  <c r="F56"/>
  <c r="F33"/>
  <c r="F46"/>
  <c r="F52"/>
  <c r="F64"/>
  <c r="F24"/>
  <c r="G90"/>
  <c r="F73"/>
  <c r="F77"/>
  <c r="G93"/>
  <c r="E87" l="1"/>
  <c r="E85"/>
  <c r="E84"/>
  <c r="E86"/>
  <c r="E81"/>
  <c r="E83"/>
  <c r="F91"/>
  <c r="F93"/>
  <c r="F90"/>
  <c r="D75"/>
  <c r="D79"/>
  <c r="D74"/>
  <c r="D73"/>
  <c r="D77"/>
  <c r="D76"/>
  <c r="D78"/>
  <c r="F89"/>
  <c r="G81"/>
  <c r="E73"/>
  <c r="E77"/>
  <c r="D90"/>
  <c r="D95"/>
  <c r="D89"/>
  <c r="D91"/>
  <c r="D97" i="10"/>
  <c r="D92" i="11"/>
  <c r="D94"/>
  <c r="G87"/>
  <c r="G84"/>
  <c r="G85"/>
  <c r="G86"/>
  <c r="G82"/>
  <c r="E78"/>
  <c r="E79"/>
  <c r="E74"/>
  <c r="E76"/>
  <c r="E95" i="10"/>
  <c r="E89" i="11" s="1"/>
  <c r="D93"/>
  <c r="D54"/>
  <c r="D14"/>
  <c r="D51"/>
  <c r="D30"/>
  <c r="D33"/>
  <c r="D59"/>
  <c r="D53"/>
  <c r="D25"/>
  <c r="D24"/>
  <c r="D52"/>
  <c r="D64"/>
  <c r="D11"/>
  <c r="D31"/>
  <c r="D65"/>
  <c r="D61"/>
  <c r="D8"/>
  <c r="D19"/>
  <c r="D56"/>
  <c r="D41"/>
  <c r="D60"/>
  <c r="D57"/>
  <c r="D58"/>
  <c r="D44"/>
  <c r="D55"/>
  <c r="D47"/>
  <c r="D35"/>
  <c r="D23"/>
  <c r="D12"/>
  <c r="D18"/>
  <c r="D40"/>
  <c r="D38"/>
  <c r="D22"/>
  <c r="D34"/>
  <c r="D16"/>
  <c r="D36"/>
  <c r="D15"/>
  <c r="D66"/>
  <c r="D13"/>
  <c r="D37"/>
  <c r="D46"/>
  <c r="D10"/>
  <c r="D42"/>
  <c r="D50"/>
  <c r="D45"/>
  <c r="D27"/>
  <c r="D17"/>
  <c r="D70"/>
  <c r="D67"/>
  <c r="D20"/>
  <c r="D43"/>
  <c r="D21"/>
  <c r="D63"/>
  <c r="D32"/>
  <c r="D26"/>
  <c r="D39"/>
  <c r="D62"/>
  <c r="D28"/>
  <c r="H78"/>
  <c r="H79"/>
  <c r="H76"/>
  <c r="H73"/>
  <c r="H95" i="10"/>
  <c r="H74" i="11"/>
  <c r="H77"/>
  <c r="H75"/>
  <c r="E51"/>
  <c r="E36"/>
  <c r="E37"/>
  <c r="E14"/>
  <c r="E39"/>
  <c r="E63"/>
  <c r="E25"/>
  <c r="E41"/>
  <c r="E17"/>
  <c r="E44"/>
  <c r="E16"/>
  <c r="E57"/>
  <c r="E18"/>
  <c r="E66"/>
  <c r="E20"/>
  <c r="E42"/>
  <c r="E64"/>
  <c r="E47"/>
  <c r="E54"/>
  <c r="E27"/>
  <c r="E23"/>
  <c r="E43"/>
  <c r="E58"/>
  <c r="E52"/>
  <c r="E31"/>
  <c r="E53"/>
  <c r="E62"/>
  <c r="E61"/>
  <c r="E40"/>
  <c r="E19"/>
  <c r="E35"/>
  <c r="E56"/>
  <c r="E45"/>
  <c r="E26"/>
  <c r="E32"/>
  <c r="E33"/>
  <c r="E13"/>
  <c r="E30"/>
  <c r="E46"/>
  <c r="E59"/>
  <c r="E22"/>
  <c r="E12"/>
  <c r="E65"/>
  <c r="E11"/>
  <c r="E38"/>
  <c r="E50"/>
  <c r="E70"/>
  <c r="E60"/>
  <c r="E8"/>
  <c r="E10"/>
  <c r="E34"/>
  <c r="E15"/>
  <c r="E24"/>
  <c r="E55"/>
  <c r="E21"/>
  <c r="E67"/>
  <c r="E28"/>
  <c r="D68"/>
  <c r="F95"/>
  <c r="F97" i="10"/>
  <c r="F92" i="11"/>
  <c r="G95"/>
  <c r="G97" i="10"/>
  <c r="G92" i="11"/>
  <c r="G89"/>
  <c r="G91"/>
  <c r="H90" l="1"/>
  <c r="H93"/>
  <c r="H97" i="10"/>
  <c r="H95" i="11"/>
  <c r="H92"/>
  <c r="H91"/>
  <c r="H94"/>
  <c r="H89"/>
  <c r="E94"/>
  <c r="E95"/>
  <c r="E90"/>
  <c r="E92"/>
  <c r="E91"/>
  <c r="E97" i="10"/>
  <c r="E93" i="11"/>
</calcChain>
</file>

<file path=xl/sharedStrings.xml><?xml version="1.0" encoding="utf-8"?>
<sst xmlns="http://schemas.openxmlformats.org/spreadsheetml/2006/main" count="3195" uniqueCount="910">
  <si>
    <t xml:space="preserve">ESTADO DE SITUACIÓN </t>
  </si>
  <si>
    <t>(en miles de dólares)</t>
  </si>
  <si>
    <t>CODIGO</t>
  </si>
  <si>
    <t>CUENTA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</si>
  <si>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</si>
  <si>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</si>
  <si>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</si>
  <si>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</si>
  <si>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</si>
  <si>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</si>
  <si>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</si>
  <si>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</si>
  <si>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</si>
  <si>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</si>
  <si>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</si>
  <si>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</si>
  <si>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</si>
  <si>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</si>
  <si>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</si>
  <si>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</si>
  <si>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</si>
  <si>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</si>
  <si>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</si>
  <si>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</si>
  <si>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</si>
  <si>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</si>
  <si>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</si>
  <si>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</si>
  <si>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</si>
  <si>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</si>
  <si>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</si>
  <si>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</si>
  <si>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</si>
  <si>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</si>
  <si>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</si>
  <si>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</si>
  <si>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</si>
  <si>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</si>
  <si>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</si>
  <si>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</si>
  <si>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</si>
  <si>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</si>
  <si>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</si>
  <si>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</si>
  <si>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</si>
  <si>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</si>
  <si>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</si>
  <si>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</si>
  <si>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</si>
  <si>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</si>
  <si>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</si>
  <si>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</si>
  <si>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</si>
  <si>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</si>
  <si>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</si>
  <si>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</si>
  <si>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</si>
  <si>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</si>
  <si>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</si>
  <si>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</si>
  <si>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</si>
  <si>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</si>
  <si>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</si>
  <si>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</si>
  <si>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</si>
  <si>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</si>
  <si>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</si>
  <si>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</si>
  <si>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</si>
  <si>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</si>
  <si>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</si>
  <si>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</si>
  <si>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</si>
  <si>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</si>
  <si>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</si>
  <si>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</si>
  <si>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</si>
  <si>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</si>
  <si>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</si>
  <si>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</si>
  <si>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</si>
  <si>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</si>
  <si>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</si>
  <si>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</si>
  <si>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</si>
  <si>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</si>
  <si>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</si>
  <si>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</si>
  <si>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créditos reestructurada)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</si>
  <si>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</si>
  <si>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</si>
  <si>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</si>
  <si>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</si>
  <si>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</si>
  <si>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</si>
  <si>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</si>
  <si>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</si>
  <si>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</si>
  <si>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</si>
  <si>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</si>
  <si>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</si>
  <si>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</si>
  <si>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</si>
  <si>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</si>
  <si>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</si>
  <si>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</si>
  <si>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</si>
  <si>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</si>
  <si>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</si>
  <si>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</si>
  <si>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</si>
  <si>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</si>
  <si>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</si>
  <si>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</si>
  <si>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</si>
  <si>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</si>
  <si>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</si>
  <si>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</si>
  <si>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</si>
  <si>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</si>
  <si>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</si>
  <si>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</si>
  <si>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</si>
  <si>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</si>
  <si>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</si>
  <si>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</si>
  <si>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Otros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</si>
  <si>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</si>
  <si>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</si>
  <si>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</si>
  <si>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</si>
  <si>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</si>
  <si>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</si>
  <si>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</si>
  <si>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</si>
  <si>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</si>
  <si>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</si>
  <si>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</si>
  <si>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</si>
  <si>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</si>
  <si>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</si>
  <si>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</si>
  <si>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</si>
  <si>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</si>
  <si>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</si>
  <si>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</si>
  <si>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</si>
  <si>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</si>
  <si>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</si>
  <si>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</si>
  <si>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</si>
  <si>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</si>
  <si>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</si>
  <si>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</si>
  <si>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</si>
  <si>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</si>
  <si>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</si>
  <si>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</si>
  <si>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</si>
  <si>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</si>
  <si>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</si>
  <si>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</si>
  <si>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</si>
  <si>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</si>
  <si>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</si>
  <si>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</si>
  <si>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</si>
  <si>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</si>
  <si>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</si>
  <si>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</si>
  <si>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</si>
  <si>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</si>
  <si>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</si>
  <si>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</si>
  <si>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</si>
  <si>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</si>
  <si>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</si>
  <si>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</si>
  <si>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</si>
  <si>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</si>
  <si>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</si>
  <si>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</si>
  <si>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</si>
  <si>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</si>
  <si>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</si>
  <si>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</si>
  <si>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</si>
  <si>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</si>
  <si>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</si>
  <si>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</si>
  <si>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</si>
  <si>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</si>
  <si>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</si>
  <si>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</si>
  <si>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</si>
  <si>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</si>
  <si>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</si>
  <si>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</si>
  <si>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</si>
  <si>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</si>
  <si>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reestructurada por vencer</t>
  </si>
  <si>
    <t>Cartera de créditos que no devenga intereses</t>
  </si>
  <si>
    <t>Cartera de créditos reestructurada que no devenga intereses</t>
  </si>
  <si>
    <t>Cartera de créditos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</si>
  <si>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</si>
  <si>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</si>
  <si>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</si>
  <si>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</si>
  <si>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</si>
  <si>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</si>
  <si>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</si>
  <si>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</si>
  <si>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</si>
  <si>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</si>
  <si>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</si>
  <si>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</si>
  <si>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</si>
  <si>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</si>
  <si>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</si>
  <si>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</si>
  <si>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</si>
  <si>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</si>
  <si>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</si>
  <si>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</si>
  <si>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</si>
  <si>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</si>
  <si>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</si>
  <si>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</si>
  <si>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</si>
  <si>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</si>
  <si>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</si>
  <si>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</si>
  <si>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</si>
  <si>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</si>
  <si>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</si>
  <si>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</si>
  <si>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</si>
  <si>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</si>
  <si>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</si>
  <si>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</si>
  <si>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</si>
  <si>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</si>
  <si>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</si>
  <si>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</si>
  <si>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</si>
  <si>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</si>
  <si>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</si>
  <si>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</si>
  <si>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</si>
  <si>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</si>
  <si>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</si>
  <si>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</si>
  <si>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</si>
  <si>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</si>
  <si>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</si>
  <si>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</si>
  <si>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</si>
  <si>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</si>
  <si>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</si>
  <si>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</si>
  <si>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</si>
  <si>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</si>
  <si>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</si>
  <si>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</si>
  <si>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</si>
  <si>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</si>
  <si>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</si>
  <si>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</si>
  <si>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</si>
  <si>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</si>
  <si>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</si>
  <si>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</si>
  <si>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</si>
  <si>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</si>
  <si>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</si>
  <si>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</si>
  <si>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</si>
  <si>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</si>
  <si>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</si>
  <si>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</si>
  <si>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</si>
  <si>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</si>
  <si>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</si>
  <si>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</si>
  <si>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</si>
  <si>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</si>
  <si>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</si>
  <si>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</si>
  <si>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</si>
  <si>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</si>
  <si>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</si>
  <si>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</si>
  <si>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</si>
  <si>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</si>
  <si>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</si>
  <si>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</si>
  <si>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</si>
  <si>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</si>
  <si>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</si>
  <si>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</si>
  <si>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</si>
  <si>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</si>
  <si>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</si>
  <si>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</si>
  <si>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</si>
  <si>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</si>
  <si>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</si>
  <si>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</si>
  <si>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</si>
  <si>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</si>
  <si>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</si>
  <si>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</si>
  <si>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</si>
  <si>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</si>
  <si>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</si>
  <si>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</si>
  <si>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</si>
  <si>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</si>
  <si>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</si>
  <si>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</si>
  <si>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</si>
  <si>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</si>
  <si>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</si>
  <si>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</si>
  <si>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</si>
  <si>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</si>
  <si>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</si>
  <si>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</si>
  <si>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</si>
  <si>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</si>
  <si>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</si>
  <si>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</si>
  <si>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</si>
  <si>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</si>
  <si>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</si>
  <si>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</si>
  <si>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</si>
  <si>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</si>
  <si>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</si>
  <si>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</si>
  <si>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</si>
  <si>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</si>
  <si>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</si>
  <si>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</si>
  <si>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</si>
  <si>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</si>
  <si>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</si>
  <si>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</si>
  <si>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</si>
  <si>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</si>
  <si>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</si>
  <si>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</si>
  <si>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</si>
  <si>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</si>
  <si>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</si>
  <si>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</si>
  <si>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</si>
  <si>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</si>
  <si>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</si>
  <si>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</si>
  <si>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</si>
  <si>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</si>
  <si>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</si>
  <si>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</si>
  <si>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</si>
  <si>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</si>
  <si>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</si>
  <si>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</si>
  <si>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</si>
  <si>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</si>
  <si>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</si>
  <si>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</si>
  <si>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</si>
  <si>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</si>
  <si>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</si>
  <si>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</si>
  <si>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</si>
  <si>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</si>
  <si>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</si>
  <si>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</si>
  <si>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</si>
  <si>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</si>
  <si>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</si>
  <si>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</si>
  <si>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</si>
  <si>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</si>
  <si>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</si>
  <si>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</si>
  <si>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</si>
  <si>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</si>
  <si>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</si>
  <si>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</si>
  <si>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</si>
  <si>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</si>
  <si>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</si>
  <si>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</si>
  <si>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</si>
  <si>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</si>
  <si>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</si>
  <si>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</si>
  <si>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</si>
  <si>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</si>
  <si>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</si>
  <si>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</si>
  <si>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</si>
  <si>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</si>
  <si>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</si>
  <si>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</si>
  <si>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</si>
  <si>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</si>
  <si>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</si>
  <si>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</si>
  <si>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</si>
  <si>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</si>
  <si>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</si>
  <si>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</si>
  <si>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</si>
  <si>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</si>
  <si>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</si>
  <si>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</si>
  <si>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</si>
  <si>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</si>
  <si>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</si>
  <si>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</si>
  <si>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</si>
  <si>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</si>
  <si>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</si>
  <si>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</si>
  <si>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</si>
  <si>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</si>
  <si>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</si>
  <si>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</si>
  <si>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</si>
  <si>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</si>
  <si>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</si>
  <si>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</si>
  <si>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</si>
  <si>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</si>
  <si>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</si>
  <si>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</si>
  <si>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</si>
  <si>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</si>
  <si>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</si>
  <si>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</si>
  <si>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</si>
  <si>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</si>
  <si>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</si>
  <si>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</si>
  <si>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</si>
  <si>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</si>
  <si>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</si>
  <si>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</si>
  <si>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</si>
  <si>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</si>
  <si>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</si>
  <si>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</si>
  <si>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</si>
  <si>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</si>
  <si>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</si>
  <si>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</si>
  <si>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</si>
  <si>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</si>
  <si>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</si>
  <si>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</si>
  <si>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</si>
  <si>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</si>
  <si>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</si>
  <si>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</si>
  <si>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</si>
  <si>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</si>
  <si>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</si>
  <si>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</si>
  <si>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</si>
  <si>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</si>
  <si>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</si>
  <si>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</si>
  <si>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</si>
  <si>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</si>
  <si>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</si>
  <si>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</si>
  <si>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</si>
  <si>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</si>
  <si>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</si>
  <si>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</si>
  <si>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</si>
  <si>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</si>
  <si>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</si>
  <si>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</si>
  <si>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</si>
  <si>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</si>
  <si>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</si>
  <si>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</si>
  <si>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</si>
  <si>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</si>
  <si>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</si>
  <si>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</si>
  <si>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</si>
  <si>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</si>
  <si>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</si>
  <si>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</si>
  <si>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</si>
  <si>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</si>
  <si>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</si>
  <si>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</si>
  <si>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</si>
  <si>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</si>
  <si>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</si>
  <si>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</si>
  <si>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</si>
  <si>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</si>
  <si>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</si>
  <si>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</si>
  <si>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</si>
  <si>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</si>
  <si>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</si>
  <si>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ESTADO DE PÉRDIDAS Y GANANCIAS</t>
  </si>
  <si>
    <t>PRUEBA DE CUADRE</t>
  </si>
  <si>
    <t>Reproducción autorizada siempre que se mencione fuente y elaboración.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</si>
  <si>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</si>
  <si>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</si>
  <si>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</si>
  <si>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</si>
  <si>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</si>
  <si>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</si>
  <si>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</si>
  <si>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TOTAL CARTERA VENCIDA</t>
  </si>
  <si>
    <t>C</t>
  </si>
  <si>
    <t>TOTAL ACTIVOS IMPRODUCTIVOS BRUTOS</t>
  </si>
  <si>
    <t>D</t>
  </si>
  <si>
    <t>TOTAL PROVISIONES</t>
  </si>
  <si>
    <t>TOTAL ACTIVOS IMPRODUCTIVOS NETOS</t>
  </si>
  <si>
    <t>PROVISIONES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</si>
  <si>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</si>
  <si>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</si>
  <si>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</si>
  <si>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</si>
  <si>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</si>
  <si>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</si>
  <si>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</si>
  <si>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 educativo reestructurada por vencer</t>
  </si>
  <si>
    <t>Cartera de créditos de inversión pública reestructurada por vencer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</si>
  <si>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</si>
  <si>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</si>
  <si>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</si>
  <si>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</si>
  <si>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</si>
  <si>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</si>
  <si>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</si>
  <si>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</si>
  <si>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</si>
  <si>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</si>
  <si>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</si>
  <si>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</si>
  <si>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</si>
  <si>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</si>
  <si>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</si>
  <si>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</si>
  <si>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</si>
  <si>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</si>
  <si>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 educativo reestructurada vencida</t>
  </si>
  <si>
    <t>Cartera de créditos de inversión pública reestructurada vencida</t>
  </si>
  <si>
    <t>(Cartera de crédito educativo)</t>
  </si>
  <si>
    <t>(Cartera de créditos de inversión pública)</t>
  </si>
  <si>
    <t>(Cartera de créditos refinanciada)</t>
  </si>
  <si>
    <t>Cartera de crédito educativo</t>
  </si>
  <si>
    <t>Cartera de créditos de inversión pública</t>
  </si>
  <si>
    <t>Cartera de créditos refinanciada</t>
  </si>
  <si>
    <t>Intereses de cartera de crédito educativo</t>
  </si>
  <si>
    <t>Intereses de cartera de créditos de inversión pública</t>
  </si>
  <si>
    <t>Cartera de créditos refinanciada por vencer</t>
  </si>
  <si>
    <t>Cartera de créditos refinanciada que no devenga intereses</t>
  </si>
  <si>
    <t>Cartera de créditos refinanciada vencida</t>
  </si>
  <si>
    <t>Cartera de Créditos refinanciada</t>
  </si>
  <si>
    <t>Refinanciada</t>
  </si>
  <si>
    <t>Depósitos o captaciones constituidos como garantía de préstamos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</si>
  <si>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</si>
  <si>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</si>
  <si>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</si>
  <si>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</si>
  <si>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</si>
  <si>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</si>
  <si>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educativo</t>
  </si>
  <si>
    <t>Provisión cartera reestructurada inversión pública</t>
  </si>
  <si>
    <t>Cartera comercial</t>
  </si>
  <si>
    <t>Cartera de consumo</t>
  </si>
  <si>
    <t>Cartera de vivienda</t>
  </si>
  <si>
    <t>Cartera de microempresa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</si>
  <si>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</si>
  <si>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</si>
  <si>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</si>
  <si>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</si>
  <si>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</si>
  <si>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</si>
  <si>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</si>
  <si>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</si>
  <si>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</si>
  <si>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</si>
  <si>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</si>
  <si>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</si>
  <si>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</si>
  <si>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</si>
  <si>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</si>
  <si>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</si>
  <si>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</si>
  <si>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</si>
  <si>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créditos reestructurada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</si>
  <si>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</si>
  <si>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</si>
  <si>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</si>
  <si>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</si>
  <si>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</si>
  <si>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</si>
  <si>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</si>
  <si>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</si>
  <si>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</si>
  <si>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</si>
  <si>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</si>
  <si>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</si>
  <si>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</si>
  <si>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</si>
  <si>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</si>
  <si>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</si>
  <si>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</si>
  <si>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</si>
  <si>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</si>
  <si>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</si>
  <si>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</si>
  <si>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</si>
  <si>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</si>
  <si>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</si>
  <si>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</si>
  <si>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</si>
  <si>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</si>
  <si>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</si>
  <si>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</si>
  <si>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</si>
  <si>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</si>
  <si>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</si>
  <si>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</si>
  <si>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</si>
  <si>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</si>
  <si>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</si>
  <si>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</si>
  <si>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</si>
  <si>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</si>
  <si>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</si>
  <si>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</si>
  <si>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</si>
  <si>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</si>
  <si>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</si>
  <si>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</si>
  <si>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</si>
  <si>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</si>
  <si>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</si>
  <si>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TOTAL INGRESOS</t>
  </si>
  <si>
    <t xml:space="preserve">        De mora</t>
  </si>
  <si>
    <t xml:space="preserve">        Utilidad en venta de bienes realizables y recuperados</t>
  </si>
  <si>
    <t>Avalor razonable con cambios en el estado de resultados del Estado o de entidades del sector público</t>
  </si>
  <si>
    <t>PASIVO</t>
  </si>
  <si>
    <t>TOTAL CARTERA QUE NO DEVENGA INTERES</t>
  </si>
  <si>
    <t>+1425+1426+1427+1428+1429+1430+1433+1434+1435+1436+1437+1438+1441+1442+1443+14444+1445+1446</t>
  </si>
  <si>
    <t>1449+1450+1451+1452+1453+1454+1457+1458+1459+1460+1461+1462+1465+1466+1467+1468+1469+1470</t>
  </si>
  <si>
    <t>E=C+D</t>
  </si>
  <si>
    <t>PRUEBA  ACTIVOS IMPRODUCTIVOS MAF</t>
  </si>
  <si>
    <t>ACTIVOS LIQUIDOS IMPRODUCTIVOS</t>
  </si>
  <si>
    <t>F</t>
  </si>
  <si>
    <t>ACTIVOS INMOVILIZADOS NETOS</t>
  </si>
  <si>
    <t>G=E-F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</si>
  <si>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</si>
  <si>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</si>
  <si>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</si>
  <si>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</si>
  <si>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</si>
  <si>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</si>
  <si>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</si>
  <si>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</si>
  <si>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</si>
  <si>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</si>
  <si>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</si>
  <si>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</si>
  <si>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</si>
  <si>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</si>
  <si>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</si>
  <si>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</si>
  <si>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</si>
  <si>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</si>
  <si>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</si>
  <si>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</si>
  <si>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</si>
  <si>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</si>
  <si>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</si>
  <si>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</si>
  <si>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</si>
  <si>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</si>
  <si>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</si>
  <si>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</si>
  <si>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</si>
  <si>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PRUEBA DE CUADRE PYG SABII CON BAL SABII</t>
  </si>
  <si>
    <t xml:space="preserve">ESTADO DE SITUACIÓN CONSOLIDADO Y CONDENSADO 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</si>
  <si>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</si>
  <si>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t>INVERSIONES DEL SECTOR PUBLICO</t>
  </si>
  <si>
    <t>INVERSIONES DEL SECTOR PRIVADO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</si>
  <si>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</si>
  <si>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</si>
  <si>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</si>
  <si>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</si>
  <si>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</si>
  <si>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</si>
  <si>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</si>
  <si>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>PRUEBA INVERSIONES</t>
  </si>
  <si>
    <t>PRUEBA DEPOSITOS</t>
  </si>
  <si>
    <t>PRUEBA A-C-P SOLO DIC</t>
  </si>
  <si>
    <t xml:space="preserve">ESTADO DE SITUACIÓN CONSOLIDADO </t>
  </si>
  <si>
    <t>TOTAL DE LA ENTIDAD FRENTE AL PEER GROUP</t>
  </si>
  <si>
    <t>CARTERA BRUTA</t>
  </si>
  <si>
    <t>CAPITAL Y RESERVAS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</si>
  <si>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</si>
  <si>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</si>
  <si>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</si>
  <si>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</si>
  <si>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</si>
  <si>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</si>
  <si>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</si>
  <si>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</si>
  <si>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</si>
  <si>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</si>
  <si>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</si>
  <si>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TOTAL CARTERA IMPRODUCTIVA  (NO DEVENGA INTERESES + VENCIDA)</t>
  </si>
  <si>
    <t>CARTERA IMPRODUCTIVA EDUCATIVO</t>
  </si>
  <si>
    <t>CARTERA IMPRODUCTIVA INVERSION PUBLICA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</si>
  <si>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</si>
  <si>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</si>
  <si>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</si>
  <si>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</si>
  <si>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</si>
  <si>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</si>
  <si>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</si>
  <si>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</si>
  <si>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</si>
  <si>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PROMEDIO</t>
  </si>
  <si>
    <t>14-1499</t>
  </si>
  <si>
    <t>DEPOSITOS PLAZO</t>
  </si>
  <si>
    <t>31+33</t>
  </si>
  <si>
    <t>acumulado</t>
  </si>
  <si>
    <t>13-1399</t>
  </si>
  <si>
    <t>INVERSIONES BRUTAS</t>
  </si>
  <si>
    <t>INDICADORES FINANCIEROS</t>
  </si>
  <si>
    <t>COD. MAF.</t>
  </si>
  <si>
    <t>NOMBRE DEL INDICADOR</t>
  </si>
  <si>
    <t>SUFICIENCIA PATRIMONIAL</t>
  </si>
  <si>
    <t>ESTRUCTURA Y CALIDAD DE ACTIVOS:</t>
  </si>
  <si>
    <t>ACTIVOS IMPRODUCTIVOS NETOS / TOTAL ACTIVOS</t>
  </si>
  <si>
    <t>ACTIVOS PRODUCTIVOS / TOTAL ACTIVOS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</si>
  <si>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</si>
  <si>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</si>
  <si>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</si>
  <si>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</si>
  <si>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</si>
  <si>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</si>
  <si>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FK = (PATRIMONIO + RESULTADOS - INGRESOS EXTRAORDINARIOS) / ACTIVOS TOTALES</t>
  </si>
  <si>
    <t>FI = 1 + (ACTIVOS IMPRODUCTIVOS / ACTIVOS TOTALES)</t>
  </si>
  <si>
    <t>INDICE DE CAPITALIZACION NETO: FK / FI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</si>
  <si>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</si>
  <si>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</si>
  <si>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</si>
  <si>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</si>
  <si>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</si>
  <si>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>RESULTADOS DEL EJERCICIO / PATRIMONIO PROMEDIO</t>
  </si>
  <si>
    <t>RESULTADOS DEL EJERCICIO / ACTIVO PROMEDIO</t>
  </si>
  <si>
    <t>mracines@sbs.gob.ec</t>
  </si>
  <si>
    <t>Utilidad o excedente del ejercicio</t>
  </si>
  <si>
    <r>
      <t>Elaboración:</t>
    </r>
    <r>
      <rPr>
        <sz val="11"/>
        <rFont val="Arial"/>
        <family val="2"/>
      </rPr>
      <t xml:space="preserve"> Dirección Nacional de Estudios / Subdirección de Estadisticas / MDRN</t>
    </r>
  </si>
  <si>
    <t>IF295</t>
  </si>
  <si>
    <t>IF293</t>
  </si>
  <si>
    <t>DEPOSITOS VISTA</t>
  </si>
  <si>
    <t>ACTIVOS PRODUCTIVOS / PASIVOS CON COSTO</t>
  </si>
  <si>
    <t>IF114</t>
  </si>
  <si>
    <t>IF102</t>
  </si>
  <si>
    <t>IF101</t>
  </si>
  <si>
    <t>IF688</t>
  </si>
  <si>
    <t>IF123</t>
  </si>
  <si>
    <t>IF1111</t>
  </si>
  <si>
    <t>IF202</t>
  </si>
  <si>
    <t>IF314</t>
  </si>
  <si>
    <t>IF041</t>
  </si>
  <si>
    <t>IF111</t>
  </si>
  <si>
    <t>IF112</t>
  </si>
  <si>
    <t>* De enero a noviembre los indicadores son estimados para un ejercicio económico.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</si>
  <si>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 xml:space="preserve">(3) </t>
    </r>
  </si>
  <si>
    <t>PROVISION ANTICICLICAS</t>
  </si>
  <si>
    <t>(PROVISIONES NO REVERSADAS POR REQUERIMIENTO NORMATIVO)</t>
  </si>
  <si>
    <t>(PROVISION GENERICA VOLUNTARIA)</t>
  </si>
  <si>
    <t>PROVISION GENERICA POR TECNOLOGﾍA CREDITICIA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</si>
  <si>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</si>
  <si>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</si>
  <si>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</si>
  <si>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</si>
  <si>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</si>
  <si>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Provisión general cartera comercial / PROVISION GENERICA POR RIESGO ADICIONAL CARTERA DE CONSUMO</t>
  </si>
  <si>
    <t>Provisión general cartera consumo / PROVISION GENERICA POR RIESGO ADICIONAL CARTERA DE MICROCREDITO</t>
  </si>
  <si>
    <t>Provisión general cartera vivienda / PROVISION GENERICA POR RIESGO ADICIONAL CARTERA DE CREDITO EDUCATIVO</t>
  </si>
  <si>
    <t>Provisión general cartera microcrédito / PROVISION GENERICA VOLUNTARIA CARTERA COMERCIAL</t>
  </si>
  <si>
    <t>Provisión general cartera educativo / PROVISION GENERICA VOLUNTARIA CARTERA DE CONSUMO</t>
  </si>
  <si>
    <t>Provisión general cartera inversión pública / PROVISION GENERICA VOLUNTARIA CARTERA DE VIVIENDA</t>
  </si>
  <si>
    <r>
      <t>Elaboración:</t>
    </r>
    <r>
      <rPr>
        <sz val="11"/>
        <rFont val="Arial"/>
        <family val="2"/>
      </rPr>
      <t xml:space="preserve"> Dirección Nacional de Estudios / Subdirección de Estadisticas / MDRN/LJA</t>
    </r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</si>
  <si>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</si>
  <si>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</si>
  <si>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</si>
  <si>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</si>
  <si>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</si>
  <si>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</si>
  <si>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</si>
  <si>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</si>
  <si>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</si>
  <si>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</si>
  <si>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Nota: Las cuentas de ingresos y egresos se  acumulan a partir del 1 de enero de cada año hasta el 31 de diciembre de ese mismo año, los datos del 2012 se muestran como referencia</t>
  </si>
  <si>
    <t>Fecha de consolidación: 7 de agosto de 2013.</t>
  </si>
  <si>
    <t>Cerrar ventana</t>
  </si>
  <si>
    <t>.: Balance General :.</t>
  </si>
  <si>
    <t>ENTIDAD:</t>
  </si>
  <si>
    <t>NOMBRE:</t>
  </si>
  <si>
    <t>FOREIGNEXCHANGE ECUADOR S.A. CASA DE CAMBIOS</t>
  </si>
  <si>
    <t>FECHA DEL BALANCE:</t>
  </si>
  <si>
    <t>31-DEC-13</t>
  </si>
  <si>
    <t>Código</t>
  </si>
  <si>
    <t>Nombre de la Cuenta</t>
  </si>
  <si>
    <t>Saldo</t>
  </si>
  <si>
    <t>(Provisión para operaciones de reporto con instituciones financieras)</t>
  </si>
  <si>
    <t>Emisión y renovación de tarjetas de crédito</t>
  </si>
  <si>
    <t>(PROVISIÓN PARA GARANTÍAS PAGADAS)</t>
  </si>
  <si>
    <t>MAQUINARIA E INSUMOS PARA LA VENTA</t>
  </si>
  <si>
    <t>MERCADERIA E INSUMOS PARA LA VENTA</t>
  </si>
  <si>
    <t>Fondos disponibles</t>
  </si>
  <si>
    <t>Impuesto al valor agregado  IVA</t>
  </si>
  <si>
    <t>PASIVOS</t>
  </si>
  <si>
    <t>Varios</t>
  </si>
  <si>
    <t>Prima en colocación de acciones</t>
  </si>
  <si>
    <t>Valuación de inversiones en instrumentos financieros</t>
  </si>
  <si>
    <t>Utilidad o exedenter del ejercicio</t>
  </si>
  <si>
    <t>Valores en circulación y obligaciones convertibles en acciones</t>
  </si>
  <si>
    <t>Otros intereses</t>
  </si>
  <si>
    <t>Servicios fiduciarios</t>
  </si>
  <si>
    <t>Pérdida en cambio</t>
  </si>
  <si>
    <t>En valuación de inversiones</t>
  </si>
  <si>
    <t>En venta de activos productivos</t>
  </si>
  <si>
    <t>En venta de inversiones</t>
  </si>
  <si>
    <t>Pérdidas por fideicomiso mercantil</t>
  </si>
  <si>
    <t>Prima de inversiones en títulos valores</t>
  </si>
  <si>
    <t>Bienes realizables, adjudicados por pago y de arrendamiento mercantil</t>
  </si>
  <si>
    <t>Operaciones interbancarias y de reporto</t>
  </si>
  <si>
    <t>Gastos de personal</t>
  </si>
  <si>
    <t>Remuneraciones mensuales</t>
  </si>
  <si>
    <t>Beneficios sociales</t>
  </si>
  <si>
    <t>Gastos de representación, residencia y responsabilidad</t>
  </si>
  <si>
    <t>Impuesto a la renta del personal</t>
  </si>
  <si>
    <t>Pensiones y jubilaciones</t>
  </si>
  <si>
    <t>Honorarios</t>
  </si>
  <si>
    <t>Directores</t>
  </si>
  <si>
    <t>Honorarios profesionales</t>
  </si>
  <si>
    <t>Servicios varios</t>
  </si>
  <si>
    <t>Movilización, fletes y embalajes</t>
  </si>
  <si>
    <t>Servicios de guardianía</t>
  </si>
  <si>
    <t>Publicidad y propaganda</t>
  </si>
  <si>
    <t>Servicios básicos</t>
  </si>
  <si>
    <t>Otros servicios</t>
  </si>
  <si>
    <t>Impuestos, contribuciones y multas</t>
  </si>
  <si>
    <t>Impuestos Fiscales</t>
  </si>
  <si>
    <t>Impuestos Municipales</t>
  </si>
  <si>
    <t>Aportes a la Superintendencia de Bancos y Seguros</t>
  </si>
  <si>
    <t>Multas y otras sanciones</t>
  </si>
  <si>
    <t>Impuestos y aportes para otros organismos e instituciones</t>
  </si>
  <si>
    <t>Depreciaciones</t>
  </si>
  <si>
    <t>Amortizaciones</t>
  </si>
  <si>
    <t>Gastos anticipados</t>
  </si>
  <si>
    <t>Otros gastos</t>
  </si>
  <si>
    <t>Suministros diversos</t>
  </si>
  <si>
    <t>Mantenimiento y reparaciones</t>
  </si>
  <si>
    <t>Pérdida en venta de bienes</t>
  </si>
  <si>
    <t>INTERESES, COMISIONES Y TARIFAS DEVENGADOS EN EJERCICIOS ANTERIORES</t>
  </si>
  <si>
    <t>Depósitos</t>
  </si>
  <si>
    <t>Depósitos en bancos y otras instituciones financieras</t>
  </si>
  <si>
    <t>Overnight</t>
  </si>
  <si>
    <t>Intereses y descuentos de inversiones en títulos valores</t>
  </si>
  <si>
    <t>Inversiones a valor razonable con cambios en el estado de resultados</t>
  </si>
  <si>
    <t>Otros intereses y descuentos</t>
  </si>
  <si>
    <t>Ganancia en cambio</t>
  </si>
  <si>
    <t>Rendimientos por fideicomiso mercantil</t>
  </si>
  <si>
    <t>Utilidad en venta de bienes</t>
  </si>
  <si>
    <t>Recuperaciones de activos financieros</t>
  </si>
  <si>
    <t>De activos castigados</t>
  </si>
  <si>
    <t>Reversión de provisiones</t>
  </si>
  <si>
    <t>Devolución de impuestos y multas</t>
  </si>
  <si>
    <t>Intereses y comisiones de ejercicios anteriores</t>
  </si>
  <si>
    <t>Pérdidas y ganancias</t>
  </si>
  <si>
    <t>Inversiones por vencimiento</t>
  </si>
  <si>
    <t>Corto plazo</t>
  </si>
  <si>
    <t>Largo plazo</t>
  </si>
  <si>
    <t>Otras cuentas de orden</t>
  </si>
  <si>
    <t>Revalorización del Patrimonio</t>
  </si>
  <si>
    <t>Orden de prelación</t>
  </si>
  <si>
    <t>Costas judiciales causadas en interés común de los acreedores</t>
  </si>
  <si>
    <t>Deudas con trabajadores e IESS</t>
  </si>
  <si>
    <t>Impuestos, tasas y contribuciones</t>
  </si>
  <si>
    <t>Otros créditos de acuerdo al orden y forma determinados en el Código Civil</t>
  </si>
  <si>
    <t>Accionistas, administradores y vinculados</t>
  </si>
  <si>
    <t>1+4</t>
  </si>
  <si>
    <t>2+3</t>
  </si>
  <si>
    <t>2+3+5</t>
  </si>
  <si>
    <t>ACTIVO + GASTOS</t>
  </si>
  <si>
    <t>OCTUBRE DICIEMBRE de 2013</t>
  </si>
</sst>
</file>

<file path=xl/styles.xml><?xml version="1.0" encoding="utf-8"?>
<styleSheet xmlns="http://schemas.openxmlformats.org/spreadsheetml/2006/main">
  <numFmts count="6">
    <numFmt numFmtId="164" formatCode="_-* #,##0.00\ _$_-;\-* #,##0.00\ _$_-;_-* &quot;-&quot;??\ _$_-;_-@_-"/>
    <numFmt numFmtId="165" formatCode="_(* #,##0_);_(* \(#,##0\);_(* &quot;-&quot;??_);_(@_)"/>
    <numFmt numFmtId="166" formatCode="yyyy\-mm\-dd"/>
    <numFmt numFmtId="167" formatCode="dd\-mm\-yyyy"/>
    <numFmt numFmtId="168" formatCode="yyyy\-mmm\-dd"/>
    <numFmt numFmtId="169" formatCode="_-* #,##0\ _$_-;\-* #,##0\ _$_-;_-* &quot;-&quot;??\ _$_-;_-@_-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indexed="8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indexed="9"/>
      <name val="Arial"/>
      <family val="2"/>
    </font>
    <font>
      <vertAlign val="superscript"/>
      <sz val="11"/>
      <name val="Arial"/>
      <family val="2"/>
    </font>
    <font>
      <b/>
      <sz val="12"/>
      <color indexed="8"/>
      <name val="Tahoma"/>
      <family val="2"/>
    </font>
    <font>
      <b/>
      <sz val="12"/>
      <color indexed="8"/>
      <name val="Arial"/>
      <family val="2"/>
    </font>
    <font>
      <sz val="12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1"/>
      <color theme="5" tint="-0.249977111117893"/>
      <name val="Arial"/>
      <family val="2"/>
    </font>
    <font>
      <b/>
      <sz val="11"/>
      <color theme="5" tint="-0.249977111117893"/>
      <name val="Arial"/>
      <family val="2"/>
    </font>
    <font>
      <sz val="8"/>
      <color theme="0"/>
      <name val="Arial"/>
      <family val="2"/>
    </font>
    <font>
      <b/>
      <sz val="11"/>
      <color theme="1"/>
      <name val="Calibri"/>
      <family val="2"/>
      <scheme val="minor"/>
    </font>
    <font>
      <sz val="8"/>
      <color rgb="FF666666"/>
      <name val="Arial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51">
    <xf numFmtId="0" fontId="0" fillId="0" borderId="0" xfId="0"/>
    <xf numFmtId="0" fontId="3" fillId="0" borderId="0" xfId="1" applyFont="1"/>
    <xf numFmtId="0" fontId="3" fillId="0" borderId="0" xfId="1" applyFont="1" applyBorder="1"/>
    <xf numFmtId="0" fontId="4" fillId="0" borderId="0" xfId="1" applyFont="1"/>
    <xf numFmtId="15" fontId="5" fillId="0" borderId="0" xfId="3" applyNumberFormat="1" applyFont="1" applyFill="1" applyBorder="1"/>
    <xf numFmtId="0" fontId="17" fillId="0" borderId="0" xfId="0" applyFont="1"/>
    <xf numFmtId="0" fontId="4" fillId="0" borderId="0" xfId="1" applyFont="1" applyAlignment="1"/>
    <xf numFmtId="0" fontId="6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Border="1"/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left" vertical="center" wrapText="1"/>
    </xf>
    <xf numFmtId="165" fontId="4" fillId="0" borderId="0" xfId="3" applyNumberFormat="1" applyFont="1" applyAlignment="1">
      <alignment horizontal="right" vertical="center" wrapText="1"/>
    </xf>
    <xf numFmtId="0" fontId="18" fillId="0" borderId="0" xfId="0" applyFont="1"/>
    <xf numFmtId="0" fontId="8" fillId="0" borderId="0" xfId="1" applyFont="1"/>
    <xf numFmtId="0" fontId="9" fillId="0" borderId="0" xfId="2" applyFont="1" applyAlignment="1" applyProtection="1"/>
    <xf numFmtId="0" fontId="10" fillId="0" borderId="0" xfId="2" applyFont="1" applyAlignment="1" applyProtection="1"/>
    <xf numFmtId="0" fontId="5" fillId="0" borderId="0" xfId="1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quotePrefix="1" applyFont="1"/>
    <xf numFmtId="0" fontId="17" fillId="0" borderId="0" xfId="0" quotePrefix="1" applyFont="1" applyAlignment="1">
      <alignment horizontal="left"/>
    </xf>
    <xf numFmtId="0" fontId="17" fillId="4" borderId="0" xfId="0" applyFont="1" applyFill="1" applyAlignment="1">
      <alignment horizontal="right"/>
    </xf>
    <xf numFmtId="0" fontId="17" fillId="4" borderId="0" xfId="0" applyFont="1" applyFill="1"/>
    <xf numFmtId="0" fontId="17" fillId="0" borderId="0" xfId="0" applyFont="1" applyAlignment="1">
      <alignment horizontal="right"/>
    </xf>
    <xf numFmtId="165" fontId="7" fillId="0" borderId="0" xfId="3" applyNumberFormat="1" applyFont="1"/>
    <xf numFmtId="0" fontId="7" fillId="0" borderId="0" xfId="1" applyFont="1"/>
    <xf numFmtId="166" fontId="4" fillId="0" borderId="0" xfId="1" applyNumberFormat="1" applyFont="1" applyAlignment="1">
      <alignment horizontal="left"/>
    </xf>
    <xf numFmtId="0" fontId="3" fillId="0" borderId="0" xfId="1" applyFont="1" applyAlignment="1">
      <alignment horizontal="left"/>
    </xf>
    <xf numFmtId="0" fontId="19" fillId="0" borderId="0" xfId="0" applyFont="1"/>
    <xf numFmtId="0" fontId="4" fillId="0" borderId="0" xfId="1" applyFont="1" applyBorder="1"/>
    <xf numFmtId="0" fontId="17" fillId="0" borderId="3" xfId="0" applyFont="1" applyBorder="1"/>
    <xf numFmtId="0" fontId="17" fillId="0" borderId="4" xfId="0" applyFont="1" applyBorder="1"/>
    <xf numFmtId="0" fontId="17" fillId="0" borderId="6" xfId="0" applyFont="1" applyBorder="1"/>
    <xf numFmtId="0" fontId="17" fillId="0" borderId="0" xfId="0" applyFont="1" applyBorder="1"/>
    <xf numFmtId="0" fontId="17" fillId="0" borderId="7" xfId="0" applyFont="1" applyBorder="1"/>
    <xf numFmtId="0" fontId="17" fillId="0" borderId="8" xfId="0" applyFont="1" applyBorder="1"/>
    <xf numFmtId="0" fontId="17" fillId="0" borderId="9" xfId="0" applyFont="1" applyBorder="1"/>
    <xf numFmtId="0" fontId="17" fillId="0" borderId="10" xfId="0" applyFont="1" applyBorder="1"/>
    <xf numFmtId="0" fontId="18" fillId="0" borderId="9" xfId="0" applyFont="1" applyBorder="1"/>
    <xf numFmtId="0" fontId="18" fillId="0" borderId="10" xfId="0" applyFont="1" applyBorder="1"/>
    <xf numFmtId="0" fontId="3" fillId="0" borderId="0" xfId="1" applyFont="1" applyFill="1" applyBorder="1"/>
    <xf numFmtId="0" fontId="7" fillId="0" borderId="0" xfId="1" applyNumberFormat="1" applyFont="1" applyBorder="1"/>
    <xf numFmtId="0" fontId="4" fillId="0" borderId="0" xfId="1" applyNumberFormat="1" applyFont="1" applyBorder="1"/>
    <xf numFmtId="15" fontId="4" fillId="0" borderId="0" xfId="1" applyNumberFormat="1" applyFont="1"/>
    <xf numFmtId="0" fontId="18" fillId="0" borderId="0" xfId="0" applyFont="1" applyBorder="1"/>
    <xf numFmtId="0" fontId="18" fillId="0" borderId="7" xfId="0" applyFont="1" applyBorder="1"/>
    <xf numFmtId="0" fontId="18" fillId="0" borderId="6" xfId="0" applyFont="1" applyBorder="1"/>
    <xf numFmtId="0" fontId="11" fillId="0" borderId="0" xfId="1" applyFont="1"/>
    <xf numFmtId="0" fontId="5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5" fillId="0" borderId="6" xfId="1" applyFont="1" applyBorder="1"/>
    <xf numFmtId="0" fontId="3" fillId="0" borderId="0" xfId="1" applyFont="1" applyAlignment="1">
      <alignment horizontal="center"/>
    </xf>
    <xf numFmtId="167" fontId="3" fillId="0" borderId="0" xfId="1" applyNumberFormat="1" applyFont="1" applyAlignment="1">
      <alignment horizontal="center"/>
    </xf>
    <xf numFmtId="165" fontId="3" fillId="0" borderId="0" xfId="3" applyNumberFormat="1" applyFont="1"/>
    <xf numFmtId="167" fontId="5" fillId="0" borderId="0" xfId="1" applyNumberFormat="1" applyFont="1" applyAlignment="1">
      <alignment horizontal="center"/>
    </xf>
    <xf numFmtId="0" fontId="5" fillId="0" borderId="0" xfId="1" applyFont="1" applyFill="1" applyBorder="1"/>
    <xf numFmtId="0" fontId="5" fillId="3" borderId="0" xfId="1" applyFont="1" applyFill="1" applyAlignment="1">
      <alignment horizontal="center"/>
    </xf>
    <xf numFmtId="167" fontId="5" fillId="3" borderId="0" xfId="1" applyNumberFormat="1" applyFont="1" applyFill="1" applyAlignment="1">
      <alignment horizontal="center"/>
    </xf>
    <xf numFmtId="0" fontId="4" fillId="0" borderId="0" xfId="1" applyFont="1" applyAlignment="1">
      <alignment horizontal="left"/>
    </xf>
    <xf numFmtId="4" fontId="17" fillId="0" borderId="0" xfId="0" applyNumberFormat="1" applyFont="1"/>
    <xf numFmtId="0" fontId="19" fillId="0" borderId="0" xfId="1" applyFont="1"/>
    <xf numFmtId="4" fontId="19" fillId="0" borderId="0" xfId="0" applyNumberFormat="1" applyFont="1"/>
    <xf numFmtId="2" fontId="18" fillId="0" borderId="0" xfId="0" applyNumberFormat="1" applyFont="1" applyBorder="1"/>
    <xf numFmtId="2" fontId="17" fillId="0" borderId="0" xfId="0" applyNumberFormat="1" applyFont="1" applyBorder="1"/>
    <xf numFmtId="2" fontId="17" fillId="0" borderId="9" xfId="0" applyNumberFormat="1" applyFont="1" applyBorder="1"/>
    <xf numFmtId="2" fontId="17" fillId="0" borderId="4" xfId="0" applyNumberFormat="1" applyFont="1" applyBorder="1"/>
    <xf numFmtId="2" fontId="18" fillId="0" borderId="9" xfId="0" applyNumberFormat="1" applyFont="1" applyBorder="1"/>
    <xf numFmtId="3" fontId="3" fillId="0" borderId="0" xfId="1" applyNumberFormat="1" applyFont="1"/>
    <xf numFmtId="0" fontId="4" fillId="0" borderId="0" xfId="1" applyFont="1" applyFill="1" applyAlignment="1">
      <alignment horizontal="left"/>
    </xf>
    <xf numFmtId="15" fontId="4" fillId="0" borderId="0" xfId="1" applyNumberFormat="1" applyFont="1" applyFill="1" applyAlignment="1">
      <alignment horizontal="left"/>
    </xf>
    <xf numFmtId="0" fontId="3" fillId="0" borderId="3" xfId="1" applyFont="1" applyBorder="1"/>
    <xf numFmtId="0" fontId="3" fillId="0" borderId="6" xfId="1" applyFont="1" applyBorder="1"/>
    <xf numFmtId="0" fontId="3" fillId="0" borderId="8" xfId="1" applyFont="1" applyBorder="1"/>
    <xf numFmtId="0" fontId="3" fillId="0" borderId="0" xfId="1" applyFont="1" applyAlignment="1"/>
    <xf numFmtId="164" fontId="17" fillId="0" borderId="0" xfId="3" applyFont="1"/>
    <xf numFmtId="164" fontId="17" fillId="0" borderId="4" xfId="3" applyFont="1" applyBorder="1"/>
    <xf numFmtId="164" fontId="17" fillId="0" borderId="0" xfId="3" applyFont="1" applyBorder="1"/>
    <xf numFmtId="164" fontId="18" fillId="0" borderId="0" xfId="3" applyFont="1" applyBorder="1"/>
    <xf numFmtId="164" fontId="17" fillId="0" borderId="9" xfId="3" applyFont="1" applyBorder="1"/>
    <xf numFmtId="0" fontId="18" fillId="0" borderId="5" xfId="0" applyFont="1" applyBorder="1"/>
    <xf numFmtId="164" fontId="18" fillId="0" borderId="9" xfId="3" applyFont="1" applyBorder="1"/>
    <xf numFmtId="0" fontId="18" fillId="0" borderId="3" xfId="0" applyFont="1" applyBorder="1"/>
    <xf numFmtId="0" fontId="18" fillId="0" borderId="4" xfId="0" applyFont="1" applyBorder="1"/>
    <xf numFmtId="0" fontId="4" fillId="0" borderId="9" xfId="1" applyFont="1" applyBorder="1"/>
    <xf numFmtId="3" fontId="4" fillId="0" borderId="3" xfId="1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left" vertical="center" wrapText="1"/>
    </xf>
    <xf numFmtId="0" fontId="5" fillId="5" borderId="0" xfId="1" applyFont="1" applyFill="1"/>
    <xf numFmtId="164" fontId="3" fillId="0" borderId="0" xfId="3" applyFont="1"/>
    <xf numFmtId="165" fontId="13" fillId="2" borderId="2" xfId="3" applyNumberFormat="1" applyFont="1" applyFill="1" applyBorder="1" applyAlignment="1">
      <alignment horizontal="left" vertical="center" wrapText="1"/>
    </xf>
    <xf numFmtId="0" fontId="3" fillId="6" borderId="0" xfId="1" applyFont="1" applyFill="1" applyAlignment="1">
      <alignment horizontal="center"/>
    </xf>
    <xf numFmtId="165" fontId="7" fillId="0" borderId="0" xfId="3" applyNumberFormat="1" applyFont="1" applyAlignment="1">
      <alignment horizontal="center"/>
    </xf>
    <xf numFmtId="164" fontId="17" fillId="0" borderId="4" xfId="3" applyFont="1" applyBorder="1" applyAlignment="1">
      <alignment horizontal="center"/>
    </xf>
    <xf numFmtId="0" fontId="17" fillId="0" borderId="0" xfId="0" applyFont="1" applyAlignment="1">
      <alignment horizontal="center"/>
    </xf>
    <xf numFmtId="165" fontId="14" fillId="2" borderId="2" xfId="3" applyNumberFormat="1" applyFont="1" applyFill="1" applyBorder="1" applyAlignment="1">
      <alignment horizontal="center" vertical="center" wrapText="1"/>
    </xf>
    <xf numFmtId="0" fontId="15" fillId="0" borderId="6" xfId="0" applyFont="1" applyBorder="1"/>
    <xf numFmtId="164" fontId="5" fillId="0" borderId="0" xfId="3" applyFont="1"/>
    <xf numFmtId="164" fontId="5" fillId="3" borderId="0" xfId="3" applyFont="1" applyFill="1"/>
    <xf numFmtId="168" fontId="4" fillId="0" borderId="0" xfId="1" applyNumberFormat="1" applyFont="1" applyAlignment="1">
      <alignment horizontal="left"/>
    </xf>
    <xf numFmtId="165" fontId="20" fillId="0" borderId="0" xfId="3" applyNumberFormat="1" applyFont="1"/>
    <xf numFmtId="165" fontId="21" fillId="0" borderId="0" xfId="3" applyNumberFormat="1" applyFont="1" applyAlignment="1">
      <alignment horizontal="right" vertical="center" wrapText="1"/>
    </xf>
    <xf numFmtId="0" fontId="20" fillId="0" borderId="0" xfId="0" applyFont="1"/>
    <xf numFmtId="1" fontId="20" fillId="0" borderId="0" xfId="1" applyNumberFormat="1" applyFont="1"/>
    <xf numFmtId="1" fontId="20" fillId="0" borderId="0" xfId="3" applyNumberFormat="1" applyFont="1" applyAlignment="1">
      <alignment horizontal="right" vertical="center" wrapText="1"/>
    </xf>
    <xf numFmtId="1" fontId="20" fillId="0" borderId="0" xfId="0" applyNumberFormat="1" applyFont="1"/>
    <xf numFmtId="165" fontId="0" fillId="0" borderId="0" xfId="3" applyNumberFormat="1" applyFont="1"/>
    <xf numFmtId="14" fontId="5" fillId="0" borderId="0" xfId="1" applyNumberFormat="1" applyFont="1" applyAlignment="1">
      <alignment horizontal="center"/>
    </xf>
    <xf numFmtId="0" fontId="20" fillId="0" borderId="0" xfId="1" applyFont="1"/>
    <xf numFmtId="0" fontId="21" fillId="0" borderId="0" xfId="0" applyFont="1"/>
    <xf numFmtId="169" fontId="17" fillId="0" borderId="0" xfId="3" applyNumberFormat="1" applyFont="1"/>
    <xf numFmtId="14" fontId="3" fillId="0" borderId="0" xfId="1" applyNumberFormat="1" applyFont="1"/>
    <xf numFmtId="169" fontId="0" fillId="0" borderId="0" xfId="3" applyNumberFormat="1" applyFont="1"/>
    <xf numFmtId="0" fontId="22" fillId="0" borderId="0" xfId="1" applyFont="1" applyBorder="1"/>
    <xf numFmtId="3" fontId="22" fillId="0" borderId="0" xfId="1" applyNumberFormat="1" applyFont="1"/>
    <xf numFmtId="1" fontId="22" fillId="0" borderId="0" xfId="1" applyNumberFormat="1" applyFont="1"/>
    <xf numFmtId="0" fontId="23" fillId="0" borderId="0" xfId="1" applyFont="1"/>
    <xf numFmtId="0" fontId="22" fillId="0" borderId="0" xfId="1" applyFont="1"/>
    <xf numFmtId="0" fontId="22" fillId="0" borderId="0" xfId="0" applyFont="1"/>
    <xf numFmtId="3" fontId="4" fillId="2" borderId="0" xfId="1" applyNumberFormat="1" applyFont="1" applyFill="1" applyBorder="1" applyAlignment="1">
      <alignment horizontal="center" vertical="center" wrapText="1"/>
    </xf>
    <xf numFmtId="9" fontId="17" fillId="0" borderId="9" xfId="4" applyFont="1" applyBorder="1"/>
    <xf numFmtId="10" fontId="17" fillId="0" borderId="0" xfId="4" applyNumberFormat="1" applyFont="1" applyBorder="1"/>
    <xf numFmtId="0" fontId="20" fillId="0" borderId="0" xfId="1" applyFont="1" applyFill="1" applyAlignment="1">
      <alignment horizontal="right"/>
    </xf>
    <xf numFmtId="0" fontId="21" fillId="0" borderId="0" xfId="1" applyFont="1" applyAlignment="1"/>
    <xf numFmtId="0" fontId="24" fillId="0" borderId="0" xfId="0" applyFont="1" applyFill="1" applyAlignment="1">
      <alignment horizontal="right"/>
    </xf>
    <xf numFmtId="165" fontId="20" fillId="0" borderId="0" xfId="3" applyNumberFormat="1" applyFont="1" applyAlignment="1">
      <alignment horizontal="left" vertical="center" wrapText="1"/>
    </xf>
    <xf numFmtId="0" fontId="5" fillId="0" borderId="0" xfId="1" applyFont="1" applyFill="1" applyAlignment="1">
      <alignment horizontal="left"/>
    </xf>
    <xf numFmtId="164" fontId="17" fillId="0" borderId="0" xfId="3" applyFont="1" applyBorder="1" applyAlignment="1">
      <alignment horizontal="right" wrapText="1"/>
    </xf>
    <xf numFmtId="165" fontId="25" fillId="0" borderId="0" xfId="3" applyNumberFormat="1" applyFont="1"/>
    <xf numFmtId="0" fontId="17" fillId="0" borderId="6" xfId="0" quotePrefix="1" applyFont="1" applyBorder="1"/>
    <xf numFmtId="0" fontId="0" fillId="0" borderId="0" xfId="0" quotePrefix="1"/>
    <xf numFmtId="164" fontId="27" fillId="0" borderId="2" xfId="3" applyFont="1" applyFill="1" applyBorder="1" applyAlignment="1">
      <alignment horizontal="left" vertical="center" wrapText="1"/>
    </xf>
    <xf numFmtId="165" fontId="27" fillId="2" borderId="2" xfId="3" applyNumberFormat="1" applyFont="1" applyFill="1" applyBorder="1" applyAlignment="1">
      <alignment horizontal="left" vertical="center" wrapText="1"/>
    </xf>
    <xf numFmtId="3" fontId="4" fillId="2" borderId="2" xfId="1" applyNumberFormat="1" applyFont="1" applyFill="1" applyBorder="1" applyAlignment="1">
      <alignment horizontal="left" vertical="top" wrapText="1"/>
    </xf>
    <xf numFmtId="165" fontId="14" fillId="2" borderId="2" xfId="3" applyNumberFormat="1" applyFont="1" applyFill="1" applyBorder="1" applyAlignment="1">
      <alignment horizontal="left" vertical="top" wrapText="1"/>
    </xf>
    <xf numFmtId="165" fontId="21" fillId="0" borderId="0" xfId="3" applyNumberFormat="1" applyFont="1" applyAlignment="1">
      <alignment horizontal="left" vertical="top" wrapText="1"/>
    </xf>
    <xf numFmtId="3" fontId="4" fillId="2" borderId="1" xfId="1" applyNumberFormat="1" applyFont="1" applyFill="1" applyBorder="1" applyAlignment="1">
      <alignment horizontal="left" vertical="top" wrapText="1"/>
    </xf>
    <xf numFmtId="165" fontId="4" fillId="0" borderId="0" xfId="3" applyNumberFormat="1" applyFont="1" applyAlignment="1">
      <alignment horizontal="left" vertical="top" wrapText="1"/>
    </xf>
    <xf numFmtId="0" fontId="17" fillId="0" borderId="0" xfId="0" applyFont="1" applyBorder="1" applyAlignment="1">
      <alignment vertical="top" wrapText="1"/>
    </xf>
    <xf numFmtId="165" fontId="27" fillId="2" borderId="2" xfId="3" applyNumberFormat="1" applyFont="1" applyFill="1" applyBorder="1" applyAlignment="1">
      <alignment horizontal="left" vertical="top" wrapText="1"/>
    </xf>
    <xf numFmtId="165" fontId="28" fillId="0" borderId="0" xfId="3" applyNumberFormat="1" applyFont="1" applyAlignment="1">
      <alignment horizontal="right" vertical="center" wrapText="1"/>
    </xf>
    <xf numFmtId="3" fontId="27" fillId="2" borderId="1" xfId="1" applyNumberFormat="1" applyFont="1" applyFill="1" applyBorder="1" applyAlignment="1">
      <alignment horizontal="center" vertical="center" wrapText="1"/>
    </xf>
    <xf numFmtId="3" fontId="27" fillId="2" borderId="2" xfId="1" applyNumberFormat="1" applyFont="1" applyFill="1" applyBorder="1" applyAlignment="1">
      <alignment horizontal="left" vertical="center" wrapText="1"/>
    </xf>
    <xf numFmtId="165" fontId="27" fillId="0" borderId="0" xfId="3" applyNumberFormat="1" applyFont="1" applyAlignment="1">
      <alignment horizontal="right" vertical="center" wrapText="1"/>
    </xf>
    <xf numFmtId="3" fontId="27" fillId="2" borderId="2" xfId="1" applyNumberFormat="1" applyFont="1" applyFill="1" applyBorder="1" applyAlignment="1">
      <alignment horizontal="center" vertical="center" wrapText="1"/>
    </xf>
    <xf numFmtId="0" fontId="20" fillId="0" borderId="0" xfId="1" applyFont="1" applyBorder="1"/>
    <xf numFmtId="9" fontId="17" fillId="0" borderId="0" xfId="4" applyFont="1" applyBorder="1" applyAlignment="1">
      <alignment horizontal="right"/>
    </xf>
    <xf numFmtId="169" fontId="18" fillId="0" borderId="0" xfId="3" applyNumberFormat="1" applyFont="1"/>
    <xf numFmtId="169" fontId="17" fillId="4" borderId="0" xfId="3" applyNumberFormat="1" applyFont="1" applyFill="1"/>
    <xf numFmtId="0" fontId="4" fillId="0" borderId="0" xfId="1" applyFont="1" applyAlignment="1">
      <alignment horizontal="left"/>
    </xf>
    <xf numFmtId="166" fontId="4" fillId="0" borderId="0" xfId="1" applyNumberFormat="1" applyFont="1" applyFill="1" applyAlignment="1">
      <alignment horizontal="left"/>
    </xf>
    <xf numFmtId="15" fontId="26" fillId="0" borderId="11" xfId="0" applyNumberFormat="1" applyFont="1" applyBorder="1" applyAlignment="1">
      <alignment wrapText="1"/>
    </xf>
    <xf numFmtId="15" fontId="26" fillId="0" borderId="12" xfId="0" applyNumberFormat="1" applyFont="1" applyBorder="1" applyAlignment="1">
      <alignment wrapText="1"/>
    </xf>
  </cellXfs>
  <cellStyles count="5">
    <cellStyle name="ANCLAS,REZONES Y SUS PARTES,DE FUNDICION,DE HIERRO O DE ACERO" xfId="1"/>
    <cellStyle name="Comma" xfId="3" builtinId="3"/>
    <cellStyle name="Hyperlink" xfId="2" builtinId="8"/>
    <cellStyle name="Normal" xfId="0" builtinId="0"/>
    <cellStyle name="Percent" xfId="4" builtinId="5"/>
  </cellStyles>
  <dxfs count="20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agarcia@superban.gov.ec" TargetMode="External"/><Relationship Id="rId1" Type="http://schemas.openxmlformats.org/officeDocument/2006/relationships/hyperlink" Target="mailto:mracines@sbs.gob.ec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5:GZ56"/>
  <sheetViews>
    <sheetView topLeftCell="A6" zoomScale="75" zoomScaleNormal="75" workbookViewId="0">
      <pane xSplit="2" topLeftCell="F1" activePane="topRight" state="frozen"/>
      <selection activeCell="D1" sqref="D1:D1048576"/>
      <selection pane="topRight" activeCell="F6" sqref="F1:M1048576"/>
    </sheetView>
  </sheetViews>
  <sheetFormatPr defaultColWidth="11.42578125" defaultRowHeight="14.25"/>
  <cols>
    <col min="1" max="1" width="29.28515625" style="51" customWidth="1"/>
    <col min="2" max="2" width="36.5703125" style="51" customWidth="1"/>
    <col min="3" max="3" width="14.85546875" style="52" bestFit="1" customWidth="1"/>
    <col min="4" max="5" width="15.85546875" style="87" bestFit="1" customWidth="1"/>
    <col min="6" max="13" width="15.85546875" style="87" hidden="1" customWidth="1"/>
    <col min="14" max="16" width="15.85546875" style="87" bestFit="1" customWidth="1"/>
    <col min="17" max="16384" width="11.42578125" style="40"/>
  </cols>
  <sheetData>
    <row r="5" spans="1:16">
      <c r="D5" s="109">
        <f>+BALANCE!D6</f>
        <v>41274</v>
      </c>
      <c r="E5" s="109">
        <f>+BALANCE!E6</f>
        <v>41305</v>
      </c>
      <c r="F5" s="109">
        <f>+BALANCE!F6</f>
        <v>41333</v>
      </c>
      <c r="G5" s="109">
        <f>+BALANCE!G6</f>
        <v>41364</v>
      </c>
      <c r="H5" s="109">
        <f>+BALANCE!H6</f>
        <v>41394</v>
      </c>
      <c r="I5" s="109">
        <f>+BALANCE!I6</f>
        <v>41425</v>
      </c>
      <c r="J5" s="109">
        <f>+BALANCE!J6</f>
        <v>41455</v>
      </c>
      <c r="K5" s="109">
        <f>+BALANCE!K6</f>
        <v>41486</v>
      </c>
      <c r="L5" s="109">
        <f>+BALANCE!L6</f>
        <v>41517</v>
      </c>
      <c r="M5" s="109">
        <f>+BALANCE!M6</f>
        <v>41547</v>
      </c>
      <c r="N5" s="109">
        <f>+BALANCE!N6</f>
        <v>41578</v>
      </c>
      <c r="O5" s="109">
        <f>+BALANCE!O6</f>
        <v>41608</v>
      </c>
      <c r="P5" s="109">
        <f>+BALANCE!P6</f>
        <v>41639</v>
      </c>
    </row>
    <row r="7" spans="1:16" ht="45">
      <c r="B7" s="10" t="s">
        <v>739</v>
      </c>
      <c r="C7" s="11"/>
      <c r="D7" s="129" t="str">
        <f>+BALANCE!D4</f>
        <v>FOREIGNEXCHANGE ECUADOR S.A. CASA DE CAMBIOS</v>
      </c>
      <c r="E7" s="129" t="str">
        <f>+BALANCE!E4</f>
        <v>FOREIGNEXCHANGE ECUADOR S.A. CASA DE CAMBIOS</v>
      </c>
      <c r="F7" s="129" t="str">
        <f>+BALANCE!F4</f>
        <v>FOREIGNEXCHANGE ECUADOR S.A. CASA DE CAMBIOS</v>
      </c>
      <c r="G7" s="129" t="str">
        <f>+BALANCE!G4</f>
        <v>FOREIGNEXCHANGE ECUADOR S.A. CASA DE CAMBIOS</v>
      </c>
      <c r="H7" s="129" t="str">
        <f>+BALANCE!H4</f>
        <v>FOREIGNEXCHANGE ECUADOR S.A. CASA DE CAMBIOS</v>
      </c>
      <c r="I7" s="129" t="str">
        <f>+BALANCE!I4</f>
        <v>FOREIGNEXCHANGE ECUADOR S.A. CASA DE CAMBIOS</v>
      </c>
      <c r="J7" s="129" t="str">
        <f>+BALANCE!J4</f>
        <v>FOREIGNEXCHANGE ECUADOR S.A. CASA DE CAMBIOS</v>
      </c>
      <c r="K7" s="129" t="str">
        <f>+BALANCE!K4</f>
        <v>FOREIGNEXCHANGE ECUADOR S.A. CASA DE CAMBIOS</v>
      </c>
      <c r="L7" s="129" t="str">
        <f>+BALANCE!L4</f>
        <v>FOREIGNEXCHANGE ECUADOR S.A. CASA DE CAMBIOS</v>
      </c>
      <c r="M7" s="129" t="str">
        <f>+BALANCE!M4</f>
        <v>FOREIGNEXCHANGE ECUADOR S.A. CASA DE CAMBIOS</v>
      </c>
      <c r="N7" s="129" t="str">
        <f>+BALANCE!N4</f>
        <v>FOREIGNEXCHANGE ECUADOR S.A. CASA DE CAMBIOS</v>
      </c>
      <c r="O7" s="129" t="str">
        <f>+BALANCE!O4</f>
        <v>FOREIGNEXCHANGE ECUADOR S.A. CASA DE CAMBIOS</v>
      </c>
      <c r="P7" s="129" t="str">
        <f>+BALANCE!P4</f>
        <v>FOREIGNEXCHANGE ECUADOR S.A. CASA DE CAMBIOS</v>
      </c>
    </row>
    <row r="9" spans="1:16" s="55" customFormat="1" ht="15">
      <c r="A9" s="17">
        <v>1</v>
      </c>
      <c r="B9" s="17" t="s">
        <v>4</v>
      </c>
      <c r="C9" s="54"/>
      <c r="D9" s="95">
        <f>+BALANCE!D621</f>
        <v>0</v>
      </c>
      <c r="E9" s="95">
        <f>+BALANCE!E621</f>
        <v>0</v>
      </c>
      <c r="F9" s="95">
        <f>+BALANCE!F621</f>
        <v>0</v>
      </c>
      <c r="G9" s="95">
        <f>+BALANCE!G621</f>
        <v>0</v>
      </c>
      <c r="H9" s="95">
        <f>+BALANCE!H621</f>
        <v>0</v>
      </c>
      <c r="I9" s="95">
        <f>+BALANCE!I621</f>
        <v>0</v>
      </c>
      <c r="J9" s="95">
        <f>+BALANCE!J621</f>
        <v>0</v>
      </c>
      <c r="K9" s="95">
        <f>+BALANCE!K621</f>
        <v>0</v>
      </c>
      <c r="L9" s="95">
        <f>+BALANCE!L621</f>
        <v>0</v>
      </c>
      <c r="M9" s="95">
        <f>+BALANCE!M621</f>
        <v>0</v>
      </c>
      <c r="N9" s="95">
        <f>+BALANCE!N621</f>
        <v>250.73104000000001</v>
      </c>
      <c r="O9" s="95">
        <f>+BALANCE!O621</f>
        <v>258.18752000000001</v>
      </c>
      <c r="P9" s="95">
        <f>+BALANCE!P621</f>
        <v>265.39591999999999</v>
      </c>
    </row>
    <row r="10" spans="1:16" s="55" customFormat="1" ht="15">
      <c r="A10" s="56">
        <v>1</v>
      </c>
      <c r="B10" s="56" t="s">
        <v>4</v>
      </c>
      <c r="C10" s="57" t="s">
        <v>739</v>
      </c>
      <c r="D10" s="96">
        <f>AVERAGE(D9)</f>
        <v>0</v>
      </c>
      <c r="E10" s="96">
        <f>AVERAGE($D9:E9)</f>
        <v>0</v>
      </c>
      <c r="F10" s="96">
        <f>AVERAGE($D9:F9)</f>
        <v>0</v>
      </c>
      <c r="G10" s="96">
        <f>AVERAGE($D9:G9)</f>
        <v>0</v>
      </c>
      <c r="H10" s="96">
        <f>AVERAGE($D9:H9)</f>
        <v>0</v>
      </c>
      <c r="I10" s="96">
        <f>AVERAGE($D9:I9)</f>
        <v>0</v>
      </c>
      <c r="J10" s="96">
        <f>AVERAGE($D9:J9)</f>
        <v>0</v>
      </c>
      <c r="K10" s="96">
        <f>AVERAGE($D9:K9)</f>
        <v>0</v>
      </c>
      <c r="L10" s="96">
        <f>AVERAGE($D9:L9)</f>
        <v>0</v>
      </c>
      <c r="M10" s="96">
        <f>AVERAGE($D9:M9)</f>
        <v>0</v>
      </c>
      <c r="N10" s="96">
        <f>AVERAGE($D9:N9)</f>
        <v>22.793730909090911</v>
      </c>
      <c r="O10" s="96">
        <f>AVERAGE($D9:O9)</f>
        <v>42.409880000000001</v>
      </c>
      <c r="P10" s="96">
        <f>AVERAGE($D9:P9)</f>
        <v>59.562652307692311</v>
      </c>
    </row>
    <row r="12" spans="1:16" s="55" customFormat="1" ht="15">
      <c r="A12" s="17">
        <v>2</v>
      </c>
      <c r="B12" s="17" t="s">
        <v>658</v>
      </c>
      <c r="C12" s="54"/>
      <c r="D12" s="95">
        <f>+BALANCE!D809</f>
        <v>0</v>
      </c>
      <c r="E12" s="95">
        <f>+BALANCE!E809</f>
        <v>0</v>
      </c>
      <c r="F12" s="95">
        <f>+BALANCE!F809</f>
        <v>0</v>
      </c>
      <c r="G12" s="95">
        <f>+BALANCE!G809</f>
        <v>0</v>
      </c>
      <c r="H12" s="95">
        <f>+BALANCE!H809</f>
        <v>0</v>
      </c>
      <c r="I12" s="95">
        <f>+BALANCE!I809</f>
        <v>0</v>
      </c>
      <c r="J12" s="95">
        <f>+BALANCE!J809</f>
        <v>0</v>
      </c>
      <c r="K12" s="95">
        <f>+BALANCE!K809</f>
        <v>0</v>
      </c>
      <c r="L12" s="95">
        <f>+BALANCE!L809</f>
        <v>0</v>
      </c>
      <c r="M12" s="95">
        <f>+BALANCE!M809</f>
        <v>0</v>
      </c>
      <c r="N12" s="95">
        <f>+BALANCE!N809</f>
        <v>2.7884000000000002</v>
      </c>
      <c r="O12" s="95">
        <f>+BALANCE!O809</f>
        <v>5.0722800000000001</v>
      </c>
      <c r="P12" s="95">
        <f>+BALANCE!P809</f>
        <v>3.9583200000000001</v>
      </c>
    </row>
    <row r="13" spans="1:16" s="55" customFormat="1" ht="15">
      <c r="A13" s="56">
        <v>2</v>
      </c>
      <c r="B13" s="56" t="s">
        <v>658</v>
      </c>
      <c r="C13" s="57" t="s">
        <v>739</v>
      </c>
      <c r="D13" s="96">
        <f>AVERAGE(D12)</f>
        <v>0</v>
      </c>
      <c r="E13" s="96">
        <f>AVERAGE($D12:E12)</f>
        <v>0</v>
      </c>
      <c r="F13" s="96">
        <f>AVERAGE($D12:F12)</f>
        <v>0</v>
      </c>
      <c r="G13" s="96">
        <f>AVERAGE($D12:G12)</f>
        <v>0</v>
      </c>
      <c r="H13" s="96">
        <f>AVERAGE($D12:H12)</f>
        <v>0</v>
      </c>
      <c r="I13" s="96">
        <f>AVERAGE($D12:I12)</f>
        <v>0</v>
      </c>
      <c r="J13" s="96">
        <f>AVERAGE($D12:J12)</f>
        <v>0</v>
      </c>
      <c r="K13" s="96">
        <f>AVERAGE($D12:K12)</f>
        <v>0</v>
      </c>
      <c r="L13" s="96">
        <f>AVERAGE($D12:L12)</f>
        <v>0</v>
      </c>
      <c r="M13" s="96">
        <f>AVERAGE($D12:M12)</f>
        <v>0</v>
      </c>
      <c r="N13" s="96">
        <f>AVERAGE($D12:N12)</f>
        <v>0.2534909090909091</v>
      </c>
      <c r="O13" s="96">
        <f>AVERAGE($D12:O12)</f>
        <v>0.65505666666666673</v>
      </c>
      <c r="P13" s="96">
        <f>AVERAGE($D12:P12)</f>
        <v>0.9091538461538462</v>
      </c>
    </row>
    <row r="15" spans="1:16" s="55" customFormat="1" ht="15">
      <c r="A15" s="17" t="s">
        <v>740</v>
      </c>
      <c r="B15" s="17" t="s">
        <v>714</v>
      </c>
      <c r="C15" s="54"/>
      <c r="D15" s="95">
        <f>HLOOKUP(D7,CONSCOND!B7:F92,10,FALSE)-HLOOKUP(PROMEDIO!D7,CONSCOND!B7:F92,17,FALSE)</f>
        <v>0</v>
      </c>
      <c r="E15" s="95">
        <f>HLOOKUP(E7,CONSCOND!C7:G92,10,FALSE)-HLOOKUP(PROMEDIO!E7,CONSCOND!C7:G92,17,FALSE)</f>
        <v>0</v>
      </c>
      <c r="F15" s="95">
        <f>HLOOKUP(F7,CONSCOND!D7:H92,10,FALSE)-HLOOKUP(PROMEDIO!F7,CONSCOND!D7:H92,17,FALSE)</f>
        <v>0</v>
      </c>
      <c r="G15" s="95">
        <f>HLOOKUP(G7,CONSCOND!E7:I92,10,FALSE)-HLOOKUP(PROMEDIO!G7,CONSCOND!E7:I92,17,FALSE)</f>
        <v>0</v>
      </c>
      <c r="H15" s="95">
        <f>HLOOKUP(H7,CONSCOND!F7:J92,10,FALSE)-HLOOKUP(PROMEDIO!H7,CONSCOND!F7:J92,17,FALSE)</f>
        <v>0</v>
      </c>
      <c r="I15" s="95">
        <f>HLOOKUP(I7,CONSCOND!G7:K92,10,FALSE)-HLOOKUP(PROMEDIO!I7,CONSCOND!G7:K92,17,FALSE)</f>
        <v>0</v>
      </c>
      <c r="J15" s="95">
        <f>HLOOKUP(J7,CONSCOND!H7:L92,10,FALSE)-HLOOKUP(PROMEDIO!J7,CONSCOND!H7:L92,17,FALSE)</f>
        <v>0</v>
      </c>
      <c r="K15" s="95">
        <f>HLOOKUP(K7,CONSCOND!I7:M92,10,FALSE)-HLOOKUP(PROMEDIO!K7,CONSCOND!I7:M92,17,FALSE)</f>
        <v>0</v>
      </c>
      <c r="L15" s="95">
        <f>HLOOKUP(L7,CONSCOND!J7:N92,10,FALSE)-HLOOKUP(PROMEDIO!L7,CONSCOND!J7:N92,17,FALSE)</f>
        <v>0</v>
      </c>
      <c r="M15" s="95">
        <f>HLOOKUP(M7,CONSCOND!K7:O92,10,FALSE)-HLOOKUP(PROMEDIO!M7,CONSCOND!K7:O92,17,FALSE)</f>
        <v>0</v>
      </c>
      <c r="N15" s="95">
        <f>HLOOKUP(N7,CONSCOND!L7:P92,10,FALSE)-HLOOKUP(PROMEDIO!N7,CONSCOND!L7:P92,17,FALSE)</f>
        <v>0</v>
      </c>
      <c r="O15" s="95">
        <f>HLOOKUP(O7,CONSCOND!M7:Q92,10,FALSE)-HLOOKUP(PROMEDIO!O7,CONSCOND!M7:Q92,17,FALSE)</f>
        <v>0</v>
      </c>
      <c r="P15" s="95">
        <f>HLOOKUP(P7,CONSCOND!N7:R92,10,FALSE)-HLOOKUP(PROMEDIO!P7,CONSCOND!N7:R92,17,FALSE)</f>
        <v>0</v>
      </c>
    </row>
    <row r="16" spans="1:16" s="55" customFormat="1" ht="15">
      <c r="A16" s="56" t="s">
        <v>740</v>
      </c>
      <c r="B16" s="56" t="s">
        <v>714</v>
      </c>
      <c r="C16" s="57" t="s">
        <v>739</v>
      </c>
      <c r="D16" s="96">
        <f>AVERAGE(D15)</f>
        <v>0</v>
      </c>
      <c r="E16" s="96">
        <f>AVERAGE($D15:E15)</f>
        <v>0</v>
      </c>
      <c r="F16" s="96">
        <f>AVERAGE($D15:F15)</f>
        <v>0</v>
      </c>
      <c r="G16" s="96">
        <f>AVERAGE($D15:G15)</f>
        <v>0</v>
      </c>
      <c r="H16" s="96">
        <f>AVERAGE($D15:H15)</f>
        <v>0</v>
      </c>
      <c r="I16" s="96">
        <f>AVERAGE($D15:I15)</f>
        <v>0</v>
      </c>
      <c r="J16" s="96">
        <f>AVERAGE($D15:J15)</f>
        <v>0</v>
      </c>
      <c r="K16" s="96">
        <f>AVERAGE($D15:K15)</f>
        <v>0</v>
      </c>
      <c r="L16" s="96">
        <f>AVERAGE($D15:L15)</f>
        <v>0</v>
      </c>
      <c r="M16" s="96">
        <f>AVERAGE($D15:M15)</f>
        <v>0</v>
      </c>
      <c r="N16" s="96">
        <f>AVERAGE($D15:N15)</f>
        <v>0</v>
      </c>
      <c r="O16" s="96">
        <f>AVERAGE($D15:O15)</f>
        <v>0</v>
      </c>
      <c r="P16" s="96">
        <f>AVERAGE($D15:P15)</f>
        <v>0</v>
      </c>
    </row>
    <row r="18" spans="1:16" s="55" customFormat="1" ht="15">
      <c r="A18" s="89">
        <v>2101</v>
      </c>
      <c r="B18" s="89" t="s">
        <v>774</v>
      </c>
      <c r="C18" s="54"/>
      <c r="D18" s="95">
        <f>HLOOKUP(D7,CONSCOND!$B$7:$F$92,40,FALSE)+HLOOKUP(D7,CONSCOND!$B$7:$F$92,44,FALSE)</f>
        <v>0</v>
      </c>
      <c r="E18" s="95">
        <f>HLOOKUP(E7,CONSCOND!$B$7:$F$92,40,FALSE)+HLOOKUP(E7,CONSCOND!$B$7:$F$92,44,FALSE)</f>
        <v>0</v>
      </c>
      <c r="F18" s="95">
        <f>HLOOKUP(F7,CONSCOND!$B$7:$F$92,40,FALSE)+HLOOKUP(F7,CONSCOND!$B$7:$F$92,44,FALSE)</f>
        <v>0</v>
      </c>
      <c r="G18" s="95">
        <f>HLOOKUP(G7,CONSCOND!$B$7:$F$92,40,FALSE)+HLOOKUP(G7,CONSCOND!$B$7:$F$92,44,FALSE)</f>
        <v>0</v>
      </c>
      <c r="H18" s="95">
        <f>HLOOKUP(H7,CONSCOND!$B$7:$F$92,40,FALSE)+HLOOKUP(H7,CONSCOND!$B$7:$F$92,44,FALSE)</f>
        <v>0</v>
      </c>
      <c r="I18" s="95">
        <f>HLOOKUP(I7,CONSCOND!$B$7:$F$92,40,FALSE)+HLOOKUP(I7,CONSCOND!$B$7:$F$92,44,FALSE)</f>
        <v>0</v>
      </c>
      <c r="J18" s="95">
        <f>HLOOKUP(J7,CONSCOND!$B$7:$F$92,40,FALSE)+HLOOKUP(J7,CONSCOND!$B$7:$F$92,44,FALSE)</f>
        <v>0</v>
      </c>
      <c r="K18" s="95">
        <f>HLOOKUP(K7,CONSCOND!$B$7:$F$92,40,FALSE)+HLOOKUP(K7,CONSCOND!$B$7:$F$92,44,FALSE)</f>
        <v>0</v>
      </c>
      <c r="L18" s="95">
        <f>HLOOKUP(L7,CONSCOND!$B$7:$F$92,40,FALSE)+HLOOKUP(L7,CONSCOND!$B$7:$F$92,44,FALSE)</f>
        <v>0</v>
      </c>
      <c r="M18" s="95">
        <f>HLOOKUP(M7,CONSCOND!$B$7:$F$92,40,FALSE)+HLOOKUP(M7,CONSCOND!$B$7:$F$92,44,FALSE)</f>
        <v>0</v>
      </c>
      <c r="N18" s="95">
        <f>HLOOKUP(N7,CONSCOND!$B$7:$F$92,40,FALSE)+HLOOKUP(N7,CONSCOND!$B$7:$F$92,44,FALSE)</f>
        <v>0</v>
      </c>
      <c r="O18" s="95">
        <f>HLOOKUP(O7,CONSCOND!$B$7:$F$92,40,FALSE)+HLOOKUP(O7,CONSCOND!$B$7:$F$92,44,FALSE)</f>
        <v>0</v>
      </c>
      <c r="P18" s="95">
        <f>HLOOKUP(P7,CONSCOND!$B$7:$F$92,40,FALSE)+HLOOKUP(P7,CONSCOND!$B$7:$F$92,44,FALSE)</f>
        <v>0</v>
      </c>
    </row>
    <row r="19" spans="1:16" s="55" customFormat="1" ht="15">
      <c r="A19" s="56">
        <v>2101</v>
      </c>
      <c r="B19" s="56" t="s">
        <v>774</v>
      </c>
      <c r="C19" s="57" t="s">
        <v>739</v>
      </c>
      <c r="D19" s="96">
        <f>AVERAGE(D18)</f>
        <v>0</v>
      </c>
      <c r="E19" s="96">
        <f>AVERAGE($D18:E18)</f>
        <v>0</v>
      </c>
      <c r="F19" s="96">
        <f>AVERAGE($D18:F18)</f>
        <v>0</v>
      </c>
      <c r="G19" s="96">
        <f>AVERAGE($D18:G18)</f>
        <v>0</v>
      </c>
      <c r="H19" s="96">
        <f>AVERAGE($D18:H18)</f>
        <v>0</v>
      </c>
      <c r="I19" s="96">
        <f>AVERAGE($D18:I18)</f>
        <v>0</v>
      </c>
      <c r="J19" s="96">
        <f>AVERAGE($D18:J18)</f>
        <v>0</v>
      </c>
      <c r="K19" s="96">
        <f>AVERAGE($D18:K18)</f>
        <v>0</v>
      </c>
      <c r="L19" s="96">
        <f>AVERAGE($D18:L18)</f>
        <v>0</v>
      </c>
      <c r="M19" s="96">
        <f>AVERAGE($D18:M18)</f>
        <v>0</v>
      </c>
      <c r="N19" s="96">
        <f>AVERAGE($D18:N18)</f>
        <v>0</v>
      </c>
      <c r="O19" s="96">
        <f>AVERAGE($D18:O18)</f>
        <v>0</v>
      </c>
      <c r="P19" s="96">
        <f>AVERAGE($D18:P18)</f>
        <v>0</v>
      </c>
    </row>
    <row r="21" spans="1:16" s="55" customFormat="1" ht="15">
      <c r="A21" s="17">
        <v>2103</v>
      </c>
      <c r="B21" s="17" t="s">
        <v>741</v>
      </c>
      <c r="C21" s="54"/>
      <c r="D21" s="95">
        <f>HLOOKUP(D7,CONSCOND!$B$7:$F$92,42,FALSE)</f>
        <v>0</v>
      </c>
      <c r="E21" s="95">
        <f>HLOOKUP(E7,CONSCOND!$B$7:$F$92,42,FALSE)</f>
        <v>0</v>
      </c>
      <c r="F21" s="95">
        <f>HLOOKUP(F7,CONSCOND!$B$7:$F$92,42,FALSE)</f>
        <v>0</v>
      </c>
      <c r="G21" s="95">
        <f>HLOOKUP(G7,CONSCOND!$B$7:$F$92,42,FALSE)</f>
        <v>0</v>
      </c>
      <c r="H21" s="95">
        <f>HLOOKUP(H7,CONSCOND!$B$7:$F$92,42,FALSE)</f>
        <v>0</v>
      </c>
      <c r="I21" s="95">
        <f>HLOOKUP(I7,CONSCOND!$B$7:$F$92,42,FALSE)</f>
        <v>0</v>
      </c>
      <c r="J21" s="95">
        <f>HLOOKUP(J7,CONSCOND!$B$7:$F$92,42,FALSE)</f>
        <v>0</v>
      </c>
      <c r="K21" s="95">
        <f>HLOOKUP(K7,CONSCOND!$B$7:$F$92,42,FALSE)</f>
        <v>0</v>
      </c>
      <c r="L21" s="95">
        <f>HLOOKUP(L7,CONSCOND!$B$7:$F$92,42,FALSE)</f>
        <v>0</v>
      </c>
      <c r="M21" s="95">
        <f>HLOOKUP(M7,CONSCOND!$B$7:$F$92,42,FALSE)</f>
        <v>0</v>
      </c>
      <c r="N21" s="95">
        <f>HLOOKUP(N7,CONSCOND!$B$7:$F$92,42,FALSE)</f>
        <v>0</v>
      </c>
      <c r="O21" s="95">
        <f>HLOOKUP(O7,CONSCOND!$B$7:$F$92,42,FALSE)</f>
        <v>0</v>
      </c>
      <c r="P21" s="95">
        <f>HLOOKUP(P7,CONSCOND!$B$7:$F$92,42,FALSE)</f>
        <v>0</v>
      </c>
    </row>
    <row r="22" spans="1:16" s="55" customFormat="1" ht="15">
      <c r="A22" s="56">
        <v>2103</v>
      </c>
      <c r="B22" s="56" t="s">
        <v>741</v>
      </c>
      <c r="C22" s="57" t="s">
        <v>739</v>
      </c>
      <c r="D22" s="96">
        <f>AVERAGE(D21)</f>
        <v>0</v>
      </c>
      <c r="E22" s="96">
        <f>AVERAGE($D21:E21)</f>
        <v>0</v>
      </c>
      <c r="F22" s="96">
        <f>AVERAGE($D21:F21)</f>
        <v>0</v>
      </c>
      <c r="G22" s="96">
        <f>AVERAGE($D21:G21)</f>
        <v>0</v>
      </c>
      <c r="H22" s="96">
        <f>AVERAGE($D21:H21)</f>
        <v>0</v>
      </c>
      <c r="I22" s="96">
        <f>AVERAGE($D21:I21)</f>
        <v>0</v>
      </c>
      <c r="J22" s="96">
        <f>AVERAGE($D21:J21)</f>
        <v>0</v>
      </c>
      <c r="K22" s="96">
        <f>AVERAGE($D21:K21)</f>
        <v>0</v>
      </c>
      <c r="L22" s="96">
        <f>AVERAGE($D21:L21)</f>
        <v>0</v>
      </c>
      <c r="M22" s="96">
        <f>AVERAGE($D21:M21)</f>
        <v>0</v>
      </c>
      <c r="N22" s="96">
        <f>AVERAGE($D21:N21)</f>
        <v>0</v>
      </c>
      <c r="O22" s="96">
        <f>AVERAGE($D21:O21)</f>
        <v>0</v>
      </c>
      <c r="P22" s="96">
        <f>AVERAGE($D21:P21)</f>
        <v>0</v>
      </c>
    </row>
    <row r="24" spans="1:16" s="55" customFormat="1" ht="15">
      <c r="A24" s="17" t="s">
        <v>742</v>
      </c>
      <c r="B24" s="17" t="s">
        <v>715</v>
      </c>
      <c r="C24" s="54"/>
      <c r="D24" s="95">
        <f>+BALANCE!D812+BALANCE!D819</f>
        <v>0</v>
      </c>
      <c r="E24" s="95">
        <f>+BALANCE!E812+BALANCE!E819</f>
        <v>0</v>
      </c>
      <c r="F24" s="95">
        <f>+BALANCE!F812+BALANCE!F819</f>
        <v>0</v>
      </c>
      <c r="G24" s="95">
        <f>+BALANCE!G812+BALANCE!G819</f>
        <v>0</v>
      </c>
      <c r="H24" s="95">
        <f>+BALANCE!H812+BALANCE!H819</f>
        <v>0</v>
      </c>
      <c r="I24" s="95">
        <f>+BALANCE!I812+BALANCE!I819</f>
        <v>0</v>
      </c>
      <c r="J24" s="95">
        <f>+BALANCE!J812+BALANCE!J819</f>
        <v>0</v>
      </c>
      <c r="K24" s="95">
        <f>+BALANCE!K812+BALANCE!K819</f>
        <v>0</v>
      </c>
      <c r="L24" s="95">
        <f>+BALANCE!L812+BALANCE!L819</f>
        <v>0</v>
      </c>
      <c r="M24" s="95">
        <f>+BALANCE!M812+BALANCE!M819</f>
        <v>0</v>
      </c>
      <c r="N24" s="95">
        <f>+BALANCE!N812+BALANCE!N819</f>
        <v>255.74352999999999</v>
      </c>
      <c r="O24" s="95">
        <f>+BALANCE!O812+BALANCE!O819</f>
        <v>262.89737000000002</v>
      </c>
      <c r="P24" s="95">
        <f>+BALANCE!P812+BALANCE!P819</f>
        <v>270</v>
      </c>
    </row>
    <row r="25" spans="1:16" s="55" customFormat="1" ht="15">
      <c r="A25" s="56" t="s">
        <v>742</v>
      </c>
      <c r="B25" s="56" t="s">
        <v>715</v>
      </c>
      <c r="C25" s="57" t="s">
        <v>739</v>
      </c>
      <c r="D25" s="96">
        <f>AVERAGE(D24)</f>
        <v>0</v>
      </c>
      <c r="E25" s="96">
        <f>AVERAGE($D24:E24)</f>
        <v>0</v>
      </c>
      <c r="F25" s="96">
        <f>AVERAGE($D24:F24)</f>
        <v>0</v>
      </c>
      <c r="G25" s="96">
        <f>AVERAGE($D24:G24)</f>
        <v>0</v>
      </c>
      <c r="H25" s="96">
        <f>AVERAGE($D24:H24)</f>
        <v>0</v>
      </c>
      <c r="I25" s="96">
        <f>AVERAGE($D24:I24)</f>
        <v>0</v>
      </c>
      <c r="J25" s="96">
        <f>AVERAGE($D24:J24)</f>
        <v>0</v>
      </c>
      <c r="K25" s="96">
        <f>AVERAGE($D24:K24)</f>
        <v>0</v>
      </c>
      <c r="L25" s="96">
        <f>AVERAGE($D24:L24)</f>
        <v>0</v>
      </c>
      <c r="M25" s="96">
        <f>AVERAGE($D24:M24)</f>
        <v>0</v>
      </c>
      <c r="N25" s="96">
        <f>AVERAGE($D24:N24)</f>
        <v>23.249411818181816</v>
      </c>
      <c r="O25" s="96">
        <f>AVERAGE($D24:O24)</f>
        <v>43.220075000000001</v>
      </c>
      <c r="P25" s="96">
        <f>AVERAGE($D24:P24)</f>
        <v>60.664684615384616</v>
      </c>
    </row>
    <row r="27" spans="1:16" s="55" customFormat="1" ht="15">
      <c r="A27" s="17" t="s">
        <v>674</v>
      </c>
      <c r="B27" s="17" t="s">
        <v>371</v>
      </c>
      <c r="C27" s="54"/>
      <c r="D27" s="95">
        <f>+EPyG!E87</f>
        <v>0</v>
      </c>
      <c r="E27" s="95">
        <f>+EPyG!F87</f>
        <v>0</v>
      </c>
      <c r="F27" s="95">
        <f>+EPyG!G87</f>
        <v>0</v>
      </c>
      <c r="G27" s="95">
        <f>+EPyG!H87</f>
        <v>0</v>
      </c>
      <c r="H27" s="95">
        <f>+EPyG!I87</f>
        <v>0</v>
      </c>
      <c r="I27" s="95">
        <f>+EPyG!J87</f>
        <v>0</v>
      </c>
      <c r="J27" s="95">
        <f>+EPyG!K87</f>
        <v>0</v>
      </c>
      <c r="K27" s="95">
        <f>+EPyG!L87</f>
        <v>0</v>
      </c>
      <c r="L27" s="95">
        <f>+EPyG!M87</f>
        <v>0</v>
      </c>
      <c r="M27" s="95">
        <f>+EPyG!M87</f>
        <v>0</v>
      </c>
      <c r="N27" s="95">
        <f>+EPyG!N87</f>
        <v>-7.8008899999999999</v>
      </c>
      <c r="O27" s="95">
        <f>+EPyG!O87</f>
        <v>-9.782130000000004</v>
      </c>
      <c r="P27" s="95">
        <f>+EPyG!P87</f>
        <v>-8.5624000000000073</v>
      </c>
    </row>
    <row r="28" spans="1:16" s="55" customFormat="1" ht="15">
      <c r="A28" s="56" t="s">
        <v>674</v>
      </c>
      <c r="B28" s="56" t="s">
        <v>371</v>
      </c>
      <c r="C28" s="57" t="s">
        <v>743</v>
      </c>
      <c r="D28" s="96">
        <f>AVERAGE(D27)</f>
        <v>0</v>
      </c>
      <c r="E28" s="96">
        <f>AVERAGE($D27:E27)</f>
        <v>0</v>
      </c>
      <c r="F28" s="96">
        <f>AVERAGE($D27:F27)</f>
        <v>0</v>
      </c>
      <c r="G28" s="96">
        <f>AVERAGE($D27:G27)</f>
        <v>0</v>
      </c>
      <c r="H28" s="96">
        <f>AVERAGE($D27:H27)</f>
        <v>0</v>
      </c>
      <c r="I28" s="96">
        <f>AVERAGE($D27:I27)</f>
        <v>0</v>
      </c>
      <c r="J28" s="96">
        <f>AVERAGE($D27:J27)</f>
        <v>0</v>
      </c>
      <c r="K28" s="96">
        <f>AVERAGE($D27:K27)</f>
        <v>0</v>
      </c>
      <c r="L28" s="96">
        <f>AVERAGE($D27:L27)</f>
        <v>0</v>
      </c>
      <c r="M28" s="96">
        <f>AVERAGE($D27:M27)</f>
        <v>0</v>
      </c>
      <c r="N28" s="96">
        <f>AVERAGE($D27:N27)</f>
        <v>-0.70917181818181818</v>
      </c>
      <c r="O28" s="96">
        <f>AVERAGE($D27:O27)</f>
        <v>-1.4652516666666671</v>
      </c>
      <c r="P28" s="96">
        <f>AVERAGE($D27:P27)</f>
        <v>-2.0111861538461548</v>
      </c>
    </row>
    <row r="30" spans="1:16" s="55" customFormat="1" ht="15">
      <c r="A30" s="17" t="s">
        <v>744</v>
      </c>
      <c r="B30" s="17" t="s">
        <v>745</v>
      </c>
      <c r="C30" s="54"/>
      <c r="D30" s="95">
        <f>+BALANCE!D34-BALANCE!D83</f>
        <v>0</v>
      </c>
      <c r="E30" s="95">
        <f>+BALANCE!E34-BALANCE!E83</f>
        <v>0</v>
      </c>
      <c r="F30" s="95">
        <f>+BALANCE!F34-BALANCE!F83</f>
        <v>0</v>
      </c>
      <c r="G30" s="95">
        <f>+BALANCE!G34-BALANCE!G83</f>
        <v>0</v>
      </c>
      <c r="H30" s="95">
        <f>+BALANCE!H34-BALANCE!H83</f>
        <v>0</v>
      </c>
      <c r="I30" s="95">
        <f>+BALANCE!I34-BALANCE!I83</f>
        <v>0</v>
      </c>
      <c r="J30" s="95">
        <f>+BALANCE!J34-BALANCE!J83</f>
        <v>0</v>
      </c>
      <c r="K30" s="95">
        <f>+BALANCE!K34-BALANCE!K83</f>
        <v>0</v>
      </c>
      <c r="L30" s="95">
        <f>+BALANCE!L34-BALANCE!L83</f>
        <v>0</v>
      </c>
      <c r="M30" s="95">
        <f>+BALANCE!M34-BALANCE!M83</f>
        <v>0</v>
      </c>
      <c r="N30" s="95">
        <f>+BALANCE!N34-BALANCE!N83</f>
        <v>0</v>
      </c>
      <c r="O30" s="95">
        <f>+BALANCE!O34-BALANCE!O83</f>
        <v>0</v>
      </c>
      <c r="P30" s="95">
        <f>+BALANCE!P34-BALANCE!P83</f>
        <v>0</v>
      </c>
    </row>
    <row r="31" spans="1:16" s="55" customFormat="1" ht="15">
      <c r="A31" s="56" t="s">
        <v>744</v>
      </c>
      <c r="B31" s="56" t="s">
        <v>745</v>
      </c>
      <c r="C31" s="57" t="s">
        <v>739</v>
      </c>
      <c r="D31" s="96">
        <f>AVERAGE(D30)</f>
        <v>0</v>
      </c>
      <c r="E31" s="96">
        <f>AVERAGE($D30:E30)</f>
        <v>0</v>
      </c>
      <c r="F31" s="96">
        <f>AVERAGE($D30:F30)</f>
        <v>0</v>
      </c>
      <c r="G31" s="96">
        <f>AVERAGE($D30:G30)</f>
        <v>0</v>
      </c>
      <c r="H31" s="96">
        <f>AVERAGE($D30:H30)</f>
        <v>0</v>
      </c>
      <c r="I31" s="96">
        <f>AVERAGE($D30:I30)</f>
        <v>0</v>
      </c>
      <c r="J31" s="96">
        <f>AVERAGE($D30:J30)</f>
        <v>0</v>
      </c>
      <c r="K31" s="96">
        <f>AVERAGE($D30:K30)</f>
        <v>0</v>
      </c>
      <c r="L31" s="96">
        <f>AVERAGE($D30:L30)</f>
        <v>0</v>
      </c>
      <c r="M31" s="96">
        <f>AVERAGE($D30:M30)</f>
        <v>0</v>
      </c>
      <c r="N31" s="96">
        <f>AVERAGE($D30:N30)</f>
        <v>0</v>
      </c>
      <c r="O31" s="96">
        <f>AVERAGE($D30:O30)</f>
        <v>0</v>
      </c>
      <c r="P31" s="96">
        <f>AVERAGE($D30:P30)</f>
        <v>0</v>
      </c>
    </row>
    <row r="33" spans="1:208" s="55" customFormat="1" ht="15">
      <c r="A33" s="17">
        <v>3</v>
      </c>
      <c r="B33" s="17" t="s">
        <v>346</v>
      </c>
      <c r="C33" s="54"/>
      <c r="D33" s="95">
        <f>+BALANCE!D853</f>
        <v>0</v>
      </c>
      <c r="E33" s="95">
        <f>+BALANCE!E853</f>
        <v>0</v>
      </c>
      <c r="F33" s="95">
        <f>+BALANCE!F853</f>
        <v>0</v>
      </c>
      <c r="G33" s="95">
        <f>+BALANCE!G853</f>
        <v>0</v>
      </c>
      <c r="H33" s="95">
        <f>+BALANCE!H853</f>
        <v>0</v>
      </c>
      <c r="I33" s="95">
        <f>+BALANCE!I853</f>
        <v>0</v>
      </c>
      <c r="J33" s="95">
        <f>+BALANCE!J853</f>
        <v>0</v>
      </c>
      <c r="K33" s="95">
        <f>+BALANCE!K853</f>
        <v>0</v>
      </c>
      <c r="L33" s="95">
        <f>+BALANCE!L853</f>
        <v>0</v>
      </c>
      <c r="M33" s="95">
        <f>+BALANCE!M853</f>
        <v>0</v>
      </c>
      <c r="N33" s="95">
        <f>+BALANCE!N853</f>
        <v>255.74352999999999</v>
      </c>
      <c r="O33" s="95">
        <f>+BALANCE!O853</f>
        <v>262.89737000000002</v>
      </c>
      <c r="P33" s="95">
        <f>+BALANCE!P853</f>
        <v>261.43760000000003</v>
      </c>
    </row>
    <row r="34" spans="1:208" s="55" customFormat="1" ht="15">
      <c r="A34" s="56">
        <v>3</v>
      </c>
      <c r="B34" s="56" t="s">
        <v>346</v>
      </c>
      <c r="C34" s="57" t="s">
        <v>739</v>
      </c>
      <c r="D34" s="96">
        <f>AVERAGE(D33)</f>
        <v>0</v>
      </c>
      <c r="E34" s="96">
        <f>AVERAGE($D33:E33)</f>
        <v>0</v>
      </c>
      <c r="F34" s="96">
        <f>AVERAGE($D33:F33)</f>
        <v>0</v>
      </c>
      <c r="G34" s="96">
        <f>AVERAGE($D33:G33)</f>
        <v>0</v>
      </c>
      <c r="H34" s="96">
        <f>AVERAGE($D33:H33)</f>
        <v>0</v>
      </c>
      <c r="I34" s="96">
        <f>AVERAGE($D33:I33)</f>
        <v>0</v>
      </c>
      <c r="J34" s="96">
        <f>AVERAGE($D33:J33)</f>
        <v>0</v>
      </c>
      <c r="K34" s="96">
        <f>AVERAGE($D33:K33)</f>
        <v>0</v>
      </c>
      <c r="L34" s="96">
        <f>AVERAGE($D33:L33)</f>
        <v>0</v>
      </c>
      <c r="M34" s="96">
        <f>AVERAGE($D33:M33)</f>
        <v>0</v>
      </c>
      <c r="N34" s="96">
        <f>AVERAGE($D33:N33)</f>
        <v>23.249411818181816</v>
      </c>
      <c r="O34" s="96">
        <f>AVERAGE($D33:O33)</f>
        <v>43.220075000000001</v>
      </c>
      <c r="P34" s="96">
        <f>AVERAGE($D33:P33)</f>
        <v>60.006038461538466</v>
      </c>
    </row>
    <row r="36" spans="1:208"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</row>
    <row r="37" spans="1:208"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</row>
    <row r="38" spans="1:208"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</row>
    <row r="39" spans="1:208"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  <c r="FR39" s="53"/>
      <c r="FS39" s="53"/>
      <c r="FT39" s="53"/>
      <c r="FU39" s="53"/>
      <c r="FV39" s="53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</row>
    <row r="40" spans="1:208"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3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3"/>
      <c r="GV40" s="53"/>
      <c r="GW40" s="53"/>
      <c r="GX40" s="53"/>
      <c r="GY40" s="53"/>
      <c r="GZ40" s="53"/>
    </row>
    <row r="41" spans="1:208"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</row>
    <row r="42" spans="1:208"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</row>
    <row r="43" spans="1:208"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</row>
    <row r="44" spans="1:208"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  <c r="EO44" s="53"/>
      <c r="EP44" s="53"/>
      <c r="EQ44" s="53"/>
      <c r="ER44" s="53"/>
      <c r="ES44" s="53"/>
      <c r="ET44" s="53"/>
      <c r="EU44" s="53"/>
      <c r="EV44" s="53"/>
      <c r="EW44" s="53"/>
      <c r="EX44" s="53"/>
      <c r="EY44" s="53"/>
      <c r="EZ44" s="53"/>
      <c r="FA44" s="53"/>
      <c r="FB44" s="53"/>
      <c r="FC44" s="53"/>
      <c r="FD44" s="53"/>
      <c r="FE44" s="53"/>
      <c r="FF44" s="53"/>
      <c r="FG44" s="53"/>
      <c r="FH44" s="53"/>
      <c r="FI44" s="53"/>
      <c r="FJ44" s="53"/>
      <c r="FK44" s="53"/>
      <c r="FL44" s="53"/>
      <c r="FM44" s="53"/>
      <c r="FN44" s="53"/>
      <c r="FO44" s="53"/>
      <c r="FP44" s="53"/>
      <c r="FQ44" s="53"/>
      <c r="FR44" s="53"/>
      <c r="FS44" s="53"/>
      <c r="FT44" s="53"/>
      <c r="FU44" s="53"/>
      <c r="FV44" s="53"/>
      <c r="FW44" s="53"/>
      <c r="FX44" s="53"/>
      <c r="FY44" s="53"/>
      <c r="FZ44" s="53"/>
      <c r="GA44" s="53"/>
      <c r="GB44" s="53"/>
      <c r="GC44" s="53"/>
      <c r="GD44" s="53"/>
      <c r="GE44" s="53"/>
      <c r="GF44" s="53"/>
      <c r="GG44" s="53"/>
      <c r="GH44" s="53"/>
      <c r="GI44" s="53"/>
      <c r="GJ44" s="53"/>
      <c r="GK44" s="53"/>
      <c r="GL44" s="53"/>
      <c r="GM44" s="53"/>
      <c r="GN44" s="53"/>
      <c r="GO44" s="53"/>
      <c r="GP44" s="53"/>
      <c r="GQ44" s="53"/>
      <c r="GR44" s="53"/>
      <c r="GS44" s="53"/>
      <c r="GT44" s="53"/>
      <c r="GU44" s="53"/>
      <c r="GV44" s="53"/>
      <c r="GW44" s="53"/>
      <c r="GX44" s="53"/>
      <c r="GY44" s="53"/>
      <c r="GZ44" s="53"/>
    </row>
    <row r="45" spans="1:208"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  <c r="DB45" s="53"/>
      <c r="DC45" s="53"/>
      <c r="DD45" s="53"/>
      <c r="DE45" s="53"/>
      <c r="DF45" s="53"/>
      <c r="DG45" s="53"/>
      <c r="DH45" s="53"/>
      <c r="DI45" s="53"/>
      <c r="DJ45" s="53"/>
      <c r="DK45" s="53"/>
      <c r="DL45" s="53"/>
      <c r="DM45" s="53"/>
      <c r="DN45" s="53"/>
      <c r="DO45" s="53"/>
      <c r="DP45" s="53"/>
      <c r="DQ45" s="53"/>
      <c r="DR45" s="53"/>
      <c r="DS45" s="53"/>
      <c r="DT45" s="53"/>
      <c r="DU45" s="53"/>
      <c r="DV45" s="53"/>
      <c r="DW45" s="53"/>
      <c r="DX45" s="53"/>
      <c r="DY45" s="53"/>
      <c r="DZ45" s="53"/>
      <c r="EA45" s="53"/>
      <c r="EB45" s="53"/>
      <c r="EC45" s="53"/>
      <c r="ED45" s="53"/>
      <c r="EE45" s="53"/>
      <c r="EF45" s="53"/>
      <c r="EG45" s="53"/>
      <c r="EH45" s="53"/>
      <c r="EI45" s="53"/>
      <c r="EJ45" s="53"/>
      <c r="EK45" s="53"/>
      <c r="EL45" s="53"/>
      <c r="EM45" s="53"/>
      <c r="EN45" s="53"/>
      <c r="EO45" s="53"/>
      <c r="EP45" s="53"/>
      <c r="EQ45" s="53"/>
      <c r="ER45" s="53"/>
      <c r="ES45" s="53"/>
      <c r="ET45" s="53"/>
      <c r="EU45" s="53"/>
      <c r="EV45" s="53"/>
      <c r="EW45" s="53"/>
      <c r="EX45" s="53"/>
      <c r="EY45" s="53"/>
      <c r="EZ45" s="53"/>
      <c r="FA45" s="53"/>
      <c r="FB45" s="53"/>
      <c r="FC45" s="53"/>
      <c r="FD45" s="53"/>
      <c r="FE45" s="53"/>
      <c r="FF45" s="53"/>
      <c r="FG45" s="53"/>
      <c r="FH45" s="53"/>
      <c r="FI45" s="53"/>
      <c r="FJ45" s="53"/>
      <c r="FK45" s="53"/>
      <c r="FL45" s="53"/>
      <c r="FM45" s="53"/>
      <c r="FN45" s="53"/>
      <c r="FO45" s="53"/>
      <c r="FP45" s="53"/>
      <c r="FQ45" s="53"/>
      <c r="FR45" s="53"/>
      <c r="FS45" s="53"/>
      <c r="FT45" s="53"/>
      <c r="FU45" s="53"/>
      <c r="FV45" s="53"/>
      <c r="FW45" s="53"/>
      <c r="FX45" s="53"/>
      <c r="FY45" s="53"/>
      <c r="FZ45" s="53"/>
      <c r="GA45" s="53"/>
      <c r="GB45" s="53"/>
      <c r="GC45" s="53"/>
      <c r="GD45" s="53"/>
      <c r="GE45" s="53"/>
      <c r="GF45" s="53"/>
      <c r="GG45" s="53"/>
      <c r="GH45" s="53"/>
      <c r="GI45" s="53"/>
      <c r="GJ45" s="53"/>
      <c r="GK45" s="53"/>
      <c r="GL45" s="53"/>
      <c r="GM45" s="53"/>
      <c r="GN45" s="53"/>
      <c r="GO45" s="53"/>
      <c r="GP45" s="53"/>
      <c r="GQ45" s="53"/>
      <c r="GR45" s="53"/>
      <c r="GS45" s="53"/>
      <c r="GT45" s="53"/>
      <c r="GU45" s="53"/>
      <c r="GV45" s="53"/>
      <c r="GW45" s="53"/>
      <c r="GX45" s="53"/>
      <c r="GY45" s="53"/>
      <c r="GZ45" s="53"/>
    </row>
    <row r="46" spans="1:208"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</row>
    <row r="47" spans="1:208"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</row>
    <row r="48" spans="1:208"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</row>
    <row r="49" spans="17:208"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  <c r="DB49" s="53"/>
      <c r="DC49" s="53"/>
      <c r="DD49" s="53"/>
      <c r="DE49" s="53"/>
      <c r="DF49" s="53"/>
      <c r="DG49" s="53"/>
      <c r="DH49" s="53"/>
      <c r="DI49" s="53"/>
      <c r="DJ49" s="53"/>
      <c r="DK49" s="53"/>
      <c r="DL49" s="53"/>
      <c r="DM49" s="53"/>
      <c r="DN49" s="53"/>
      <c r="DO49" s="53"/>
      <c r="DP49" s="53"/>
      <c r="DQ49" s="53"/>
      <c r="DR49" s="53"/>
      <c r="DS49" s="53"/>
      <c r="DT49" s="53"/>
      <c r="DU49" s="53"/>
      <c r="DV49" s="53"/>
      <c r="DW49" s="53"/>
      <c r="DX49" s="53"/>
      <c r="DY49" s="53"/>
      <c r="DZ49" s="53"/>
      <c r="EA49" s="53"/>
      <c r="EB49" s="53"/>
      <c r="EC49" s="53"/>
      <c r="ED49" s="53"/>
      <c r="EE49" s="53"/>
      <c r="EF49" s="53"/>
      <c r="EG49" s="53"/>
      <c r="EH49" s="53"/>
      <c r="EI49" s="53"/>
      <c r="EJ49" s="53"/>
      <c r="EK49" s="53"/>
      <c r="EL49" s="53"/>
      <c r="EM49" s="53"/>
      <c r="EN49" s="53"/>
      <c r="EO49" s="53"/>
      <c r="EP49" s="53"/>
      <c r="EQ49" s="53"/>
      <c r="ER49" s="53"/>
      <c r="ES49" s="53"/>
      <c r="ET49" s="53"/>
      <c r="EU49" s="53"/>
      <c r="EV49" s="53"/>
      <c r="EW49" s="53"/>
      <c r="EX49" s="53"/>
      <c r="EY49" s="53"/>
      <c r="EZ49" s="53"/>
      <c r="FA49" s="53"/>
      <c r="FB49" s="53"/>
      <c r="FC49" s="53"/>
      <c r="FD49" s="53"/>
      <c r="FE49" s="53"/>
      <c r="FF49" s="53"/>
      <c r="FG49" s="53"/>
      <c r="FH49" s="53"/>
      <c r="FI49" s="53"/>
      <c r="FJ49" s="53"/>
      <c r="FK49" s="53"/>
      <c r="FL49" s="53"/>
      <c r="FM49" s="53"/>
      <c r="FN49" s="53"/>
      <c r="FO49" s="53"/>
      <c r="FP49" s="53"/>
      <c r="FQ49" s="53"/>
      <c r="FR49" s="53"/>
      <c r="FS49" s="53"/>
      <c r="FT49" s="53"/>
      <c r="FU49" s="53"/>
      <c r="FV49" s="53"/>
      <c r="FW49" s="53"/>
      <c r="FX49" s="53"/>
      <c r="FY49" s="53"/>
      <c r="FZ49" s="53"/>
      <c r="GA49" s="53"/>
      <c r="GB49" s="53"/>
      <c r="GC49" s="53"/>
      <c r="GD49" s="53"/>
      <c r="GE49" s="53"/>
      <c r="GF49" s="53"/>
      <c r="GG49" s="53"/>
      <c r="GH49" s="53"/>
      <c r="GI49" s="53"/>
      <c r="GJ49" s="53"/>
      <c r="GK49" s="53"/>
      <c r="GL49" s="53"/>
      <c r="GM49" s="53"/>
      <c r="GN49" s="53"/>
      <c r="GO49" s="53"/>
      <c r="GP49" s="53"/>
      <c r="GQ49" s="53"/>
      <c r="GR49" s="53"/>
      <c r="GS49" s="53"/>
      <c r="GT49" s="53"/>
      <c r="GU49" s="53"/>
      <c r="GV49" s="53"/>
      <c r="GW49" s="53"/>
      <c r="GX49" s="53"/>
      <c r="GY49" s="53"/>
      <c r="GZ49" s="53"/>
    </row>
    <row r="50" spans="17:208"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  <c r="DB50" s="53"/>
      <c r="DC50" s="53"/>
      <c r="DD50" s="53"/>
      <c r="DE50" s="53"/>
      <c r="DF50" s="53"/>
      <c r="DG50" s="53"/>
      <c r="DH50" s="53"/>
      <c r="DI50" s="53"/>
      <c r="DJ50" s="53"/>
      <c r="DK50" s="53"/>
      <c r="DL50" s="53"/>
      <c r="DM50" s="53"/>
      <c r="DN50" s="53"/>
      <c r="DO50" s="53"/>
      <c r="DP50" s="53"/>
      <c r="DQ50" s="53"/>
      <c r="DR50" s="53"/>
      <c r="DS50" s="53"/>
      <c r="DT50" s="53"/>
      <c r="DU50" s="53"/>
      <c r="DV50" s="53"/>
      <c r="DW50" s="53"/>
      <c r="DX50" s="53"/>
      <c r="DY50" s="53"/>
      <c r="DZ50" s="53"/>
      <c r="EA50" s="53"/>
      <c r="EB50" s="53"/>
      <c r="EC50" s="53"/>
      <c r="ED50" s="53"/>
      <c r="EE50" s="53"/>
      <c r="EF50" s="53"/>
      <c r="EG50" s="53"/>
      <c r="EH50" s="53"/>
      <c r="EI50" s="53"/>
      <c r="EJ50" s="53"/>
      <c r="EK50" s="53"/>
      <c r="EL50" s="53"/>
      <c r="EM50" s="53"/>
      <c r="EN50" s="53"/>
      <c r="EO50" s="53"/>
      <c r="EP50" s="53"/>
      <c r="EQ50" s="53"/>
      <c r="ER50" s="53"/>
      <c r="ES50" s="53"/>
      <c r="ET50" s="53"/>
      <c r="EU50" s="53"/>
      <c r="EV50" s="53"/>
      <c r="EW50" s="53"/>
      <c r="EX50" s="53"/>
      <c r="EY50" s="53"/>
      <c r="EZ50" s="53"/>
      <c r="FA50" s="53"/>
      <c r="FB50" s="53"/>
      <c r="FC50" s="53"/>
      <c r="FD50" s="53"/>
      <c r="FE50" s="53"/>
      <c r="FF50" s="53"/>
      <c r="FG50" s="53"/>
      <c r="FH50" s="53"/>
      <c r="FI50" s="53"/>
      <c r="FJ50" s="53"/>
      <c r="FK50" s="53"/>
      <c r="FL50" s="53"/>
      <c r="FM50" s="53"/>
      <c r="FN50" s="53"/>
      <c r="FO50" s="53"/>
      <c r="FP50" s="53"/>
      <c r="FQ50" s="53"/>
      <c r="FR50" s="53"/>
      <c r="FS50" s="53"/>
      <c r="FT50" s="53"/>
      <c r="FU50" s="53"/>
      <c r="FV50" s="53"/>
      <c r="FW50" s="53"/>
      <c r="FX50" s="53"/>
      <c r="FY50" s="53"/>
      <c r="FZ50" s="53"/>
      <c r="GA50" s="53"/>
      <c r="GB50" s="53"/>
      <c r="GC50" s="53"/>
      <c r="GD50" s="53"/>
      <c r="GE50" s="53"/>
      <c r="GF50" s="53"/>
      <c r="GG50" s="53"/>
      <c r="GH50" s="53"/>
      <c r="GI50" s="53"/>
      <c r="GJ50" s="53"/>
      <c r="GK50" s="53"/>
      <c r="GL50" s="53"/>
      <c r="GM50" s="53"/>
      <c r="GN50" s="53"/>
      <c r="GO50" s="53"/>
      <c r="GP50" s="53"/>
      <c r="GQ50" s="53"/>
      <c r="GR50" s="53"/>
      <c r="GS50" s="53"/>
      <c r="GT50" s="53"/>
      <c r="GU50" s="53"/>
      <c r="GV50" s="53"/>
      <c r="GW50" s="53"/>
      <c r="GX50" s="53"/>
      <c r="GY50" s="53"/>
      <c r="GZ50" s="53"/>
    </row>
    <row r="51" spans="17:208"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  <c r="DB51" s="53"/>
      <c r="DC51" s="53"/>
      <c r="DD51" s="53"/>
      <c r="DE51" s="53"/>
      <c r="DF51" s="53"/>
      <c r="DG51" s="53"/>
      <c r="DH51" s="53"/>
      <c r="DI51" s="53"/>
      <c r="DJ51" s="53"/>
      <c r="DK51" s="53"/>
      <c r="DL51" s="53"/>
      <c r="DM51" s="53"/>
      <c r="DN51" s="53"/>
      <c r="DO51" s="53"/>
      <c r="DP51" s="53"/>
      <c r="DQ51" s="53"/>
      <c r="DR51" s="53"/>
      <c r="DS51" s="53"/>
      <c r="DT51" s="53"/>
      <c r="DU51" s="53"/>
      <c r="DV51" s="53"/>
      <c r="DW51" s="53"/>
      <c r="DX51" s="53"/>
      <c r="DY51" s="53"/>
      <c r="DZ51" s="53"/>
      <c r="EA51" s="53"/>
      <c r="EB51" s="53"/>
      <c r="EC51" s="53"/>
      <c r="ED51" s="53"/>
      <c r="EE51" s="53"/>
      <c r="EF51" s="53"/>
      <c r="EG51" s="53"/>
      <c r="EH51" s="53"/>
      <c r="EI51" s="53"/>
      <c r="EJ51" s="53"/>
      <c r="EK51" s="53"/>
      <c r="EL51" s="53"/>
      <c r="EM51" s="53"/>
      <c r="EN51" s="53"/>
      <c r="EO51" s="53"/>
      <c r="EP51" s="53"/>
      <c r="EQ51" s="53"/>
      <c r="ER51" s="53"/>
      <c r="ES51" s="53"/>
      <c r="ET51" s="53"/>
      <c r="EU51" s="53"/>
      <c r="EV51" s="53"/>
      <c r="EW51" s="53"/>
      <c r="EX51" s="53"/>
      <c r="EY51" s="53"/>
      <c r="EZ51" s="53"/>
      <c r="FA51" s="53"/>
      <c r="FB51" s="53"/>
      <c r="FC51" s="53"/>
      <c r="FD51" s="53"/>
      <c r="FE51" s="53"/>
      <c r="FF51" s="53"/>
      <c r="FG51" s="53"/>
      <c r="FH51" s="53"/>
      <c r="FI51" s="53"/>
      <c r="FJ51" s="53"/>
      <c r="FK51" s="53"/>
      <c r="FL51" s="53"/>
      <c r="FM51" s="53"/>
      <c r="FN51" s="53"/>
      <c r="FO51" s="53"/>
      <c r="FP51" s="53"/>
      <c r="FQ51" s="53"/>
      <c r="FR51" s="53"/>
      <c r="FS51" s="53"/>
      <c r="FT51" s="53"/>
      <c r="FU51" s="53"/>
      <c r="FV51" s="53"/>
      <c r="FW51" s="53"/>
      <c r="FX51" s="53"/>
      <c r="FY51" s="53"/>
      <c r="FZ51" s="53"/>
      <c r="GA51" s="53"/>
      <c r="GB51" s="53"/>
      <c r="GC51" s="53"/>
      <c r="GD51" s="53"/>
      <c r="GE51" s="53"/>
      <c r="GF51" s="53"/>
      <c r="GG51" s="53"/>
      <c r="GH51" s="53"/>
      <c r="GI51" s="53"/>
      <c r="GJ51" s="53"/>
      <c r="GK51" s="53"/>
      <c r="GL51" s="53"/>
      <c r="GM51" s="53"/>
      <c r="GN51" s="53"/>
      <c r="GO51" s="53"/>
      <c r="GP51" s="53"/>
      <c r="GQ51" s="53"/>
      <c r="GR51" s="53"/>
      <c r="GS51" s="53"/>
      <c r="GT51" s="53"/>
      <c r="GU51" s="53"/>
      <c r="GV51" s="53"/>
      <c r="GW51" s="53"/>
      <c r="GX51" s="53"/>
      <c r="GY51" s="53"/>
      <c r="GZ51" s="53"/>
    </row>
    <row r="52" spans="17:208"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  <c r="DB52" s="53"/>
      <c r="DC52" s="53"/>
      <c r="DD52" s="53"/>
      <c r="DE52" s="53"/>
      <c r="DF52" s="53"/>
      <c r="DG52" s="53"/>
      <c r="DH52" s="53"/>
      <c r="DI52" s="53"/>
      <c r="DJ52" s="53"/>
      <c r="DK52" s="53"/>
      <c r="DL52" s="53"/>
      <c r="DM52" s="53"/>
      <c r="DN52" s="53"/>
      <c r="DO52" s="53"/>
      <c r="DP52" s="53"/>
      <c r="DQ52" s="53"/>
      <c r="DR52" s="53"/>
      <c r="DS52" s="53"/>
      <c r="DT52" s="53"/>
      <c r="DU52" s="53"/>
      <c r="DV52" s="53"/>
      <c r="DW52" s="53"/>
      <c r="DX52" s="53"/>
      <c r="DY52" s="53"/>
      <c r="DZ52" s="53"/>
      <c r="EA52" s="53"/>
      <c r="EB52" s="53"/>
      <c r="EC52" s="53"/>
      <c r="ED52" s="53"/>
      <c r="EE52" s="53"/>
      <c r="EF52" s="53"/>
      <c r="EG52" s="53"/>
      <c r="EH52" s="53"/>
      <c r="EI52" s="53"/>
      <c r="EJ52" s="53"/>
      <c r="EK52" s="53"/>
      <c r="EL52" s="53"/>
      <c r="EM52" s="53"/>
      <c r="EN52" s="53"/>
      <c r="EO52" s="53"/>
      <c r="EP52" s="53"/>
      <c r="EQ52" s="53"/>
      <c r="ER52" s="53"/>
      <c r="ES52" s="53"/>
      <c r="ET52" s="53"/>
      <c r="EU52" s="53"/>
      <c r="EV52" s="53"/>
      <c r="EW52" s="53"/>
      <c r="EX52" s="53"/>
      <c r="EY52" s="53"/>
      <c r="EZ52" s="53"/>
      <c r="FA52" s="53"/>
      <c r="FB52" s="53"/>
      <c r="FC52" s="53"/>
      <c r="FD52" s="53"/>
      <c r="FE52" s="53"/>
      <c r="FF52" s="53"/>
      <c r="FG52" s="53"/>
      <c r="FH52" s="53"/>
      <c r="FI52" s="53"/>
      <c r="FJ52" s="53"/>
      <c r="FK52" s="53"/>
      <c r="FL52" s="53"/>
      <c r="FM52" s="53"/>
      <c r="FN52" s="53"/>
      <c r="FO52" s="53"/>
      <c r="FP52" s="53"/>
      <c r="FQ52" s="53"/>
      <c r="FR52" s="53"/>
      <c r="FS52" s="53"/>
      <c r="FT52" s="53"/>
      <c r="FU52" s="53"/>
      <c r="FV52" s="53"/>
      <c r="FW52" s="53"/>
      <c r="FX52" s="53"/>
      <c r="FY52" s="53"/>
      <c r="FZ52" s="53"/>
      <c r="GA52" s="53"/>
      <c r="GB52" s="53"/>
      <c r="GC52" s="53"/>
      <c r="GD52" s="53"/>
      <c r="GE52" s="53"/>
      <c r="GF52" s="53"/>
      <c r="GG52" s="53"/>
      <c r="GH52" s="53"/>
      <c r="GI52" s="53"/>
      <c r="GJ52" s="53"/>
      <c r="GK52" s="53"/>
      <c r="GL52" s="53"/>
      <c r="GM52" s="53"/>
      <c r="GN52" s="53"/>
      <c r="GO52" s="53"/>
      <c r="GP52" s="53"/>
      <c r="GQ52" s="53"/>
      <c r="GR52" s="53"/>
      <c r="GS52" s="53"/>
      <c r="GT52" s="53"/>
      <c r="GU52" s="53"/>
      <c r="GV52" s="53"/>
      <c r="GW52" s="53"/>
      <c r="GX52" s="53"/>
      <c r="GY52" s="53"/>
      <c r="GZ52" s="53"/>
    </row>
    <row r="53" spans="17:208"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  <c r="DB53" s="53"/>
      <c r="DC53" s="53"/>
      <c r="DD53" s="53"/>
      <c r="DE53" s="53"/>
      <c r="DF53" s="53"/>
      <c r="DG53" s="53"/>
      <c r="DH53" s="53"/>
      <c r="DI53" s="53"/>
      <c r="DJ53" s="53"/>
      <c r="DK53" s="53"/>
      <c r="DL53" s="53"/>
      <c r="DM53" s="53"/>
      <c r="DN53" s="53"/>
      <c r="DO53" s="53"/>
      <c r="DP53" s="53"/>
      <c r="DQ53" s="53"/>
      <c r="DR53" s="53"/>
      <c r="DS53" s="53"/>
      <c r="DT53" s="53"/>
      <c r="DU53" s="53"/>
      <c r="DV53" s="53"/>
      <c r="DW53" s="53"/>
      <c r="DX53" s="53"/>
      <c r="DY53" s="53"/>
      <c r="DZ53" s="53"/>
      <c r="EA53" s="53"/>
      <c r="EB53" s="53"/>
      <c r="EC53" s="53"/>
      <c r="ED53" s="53"/>
      <c r="EE53" s="53"/>
      <c r="EF53" s="53"/>
      <c r="EG53" s="53"/>
      <c r="EH53" s="53"/>
      <c r="EI53" s="53"/>
      <c r="EJ53" s="53"/>
      <c r="EK53" s="53"/>
      <c r="EL53" s="53"/>
      <c r="EM53" s="53"/>
      <c r="EN53" s="53"/>
      <c r="EO53" s="53"/>
      <c r="EP53" s="53"/>
      <c r="EQ53" s="53"/>
      <c r="ER53" s="53"/>
      <c r="ES53" s="53"/>
      <c r="ET53" s="53"/>
      <c r="EU53" s="53"/>
      <c r="EV53" s="53"/>
      <c r="EW53" s="53"/>
      <c r="EX53" s="53"/>
      <c r="EY53" s="53"/>
      <c r="EZ53" s="53"/>
      <c r="FA53" s="53"/>
      <c r="FB53" s="53"/>
      <c r="FC53" s="53"/>
      <c r="FD53" s="53"/>
      <c r="FE53" s="53"/>
      <c r="FF53" s="53"/>
      <c r="FG53" s="53"/>
      <c r="FH53" s="53"/>
      <c r="FI53" s="53"/>
      <c r="FJ53" s="53"/>
      <c r="FK53" s="53"/>
      <c r="FL53" s="53"/>
      <c r="FM53" s="53"/>
      <c r="FN53" s="53"/>
      <c r="FO53" s="53"/>
      <c r="FP53" s="53"/>
      <c r="FQ53" s="53"/>
      <c r="FR53" s="53"/>
      <c r="FS53" s="53"/>
      <c r="FT53" s="53"/>
      <c r="FU53" s="53"/>
      <c r="FV53" s="53"/>
      <c r="FW53" s="53"/>
      <c r="FX53" s="53"/>
      <c r="FY53" s="53"/>
      <c r="FZ53" s="53"/>
      <c r="GA53" s="53"/>
      <c r="GB53" s="53"/>
      <c r="GC53" s="53"/>
      <c r="GD53" s="53"/>
      <c r="GE53" s="53"/>
      <c r="GF53" s="53"/>
      <c r="GG53" s="53"/>
      <c r="GH53" s="53"/>
      <c r="GI53" s="53"/>
      <c r="GJ53" s="53"/>
      <c r="GK53" s="53"/>
      <c r="GL53" s="53"/>
      <c r="GM53" s="53"/>
      <c r="GN53" s="53"/>
      <c r="GO53" s="53"/>
      <c r="GP53" s="53"/>
      <c r="GQ53" s="53"/>
      <c r="GR53" s="53"/>
      <c r="GS53" s="53"/>
      <c r="GT53" s="53"/>
      <c r="GU53" s="53"/>
      <c r="GV53" s="53"/>
      <c r="GW53" s="53"/>
      <c r="GX53" s="53"/>
      <c r="GY53" s="53"/>
      <c r="GZ53" s="53"/>
    </row>
    <row r="54" spans="17:208"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3"/>
      <c r="DJ54" s="53"/>
      <c r="DK54" s="53"/>
      <c r="DL54" s="53"/>
      <c r="DM54" s="53"/>
      <c r="DN54" s="53"/>
      <c r="DO54" s="53"/>
      <c r="DP54" s="53"/>
      <c r="DQ54" s="53"/>
      <c r="DR54" s="53"/>
      <c r="DS54" s="53"/>
      <c r="DT54" s="53"/>
      <c r="DU54" s="53"/>
      <c r="DV54" s="53"/>
      <c r="DW54" s="53"/>
      <c r="DX54" s="53"/>
      <c r="DY54" s="53"/>
      <c r="DZ54" s="53"/>
      <c r="EA54" s="53"/>
      <c r="EB54" s="53"/>
      <c r="EC54" s="53"/>
      <c r="ED54" s="53"/>
      <c r="EE54" s="53"/>
      <c r="EF54" s="53"/>
      <c r="EG54" s="53"/>
      <c r="EH54" s="53"/>
      <c r="EI54" s="53"/>
      <c r="EJ54" s="53"/>
      <c r="EK54" s="53"/>
      <c r="EL54" s="53"/>
      <c r="EM54" s="53"/>
      <c r="EN54" s="53"/>
      <c r="EO54" s="53"/>
      <c r="EP54" s="53"/>
      <c r="EQ54" s="53"/>
      <c r="ER54" s="53"/>
      <c r="ES54" s="53"/>
      <c r="ET54" s="53"/>
      <c r="EU54" s="53"/>
      <c r="EV54" s="53"/>
      <c r="EW54" s="53"/>
      <c r="EX54" s="53"/>
      <c r="EY54" s="53"/>
      <c r="EZ54" s="53"/>
      <c r="FA54" s="53"/>
      <c r="FB54" s="53"/>
      <c r="FC54" s="53"/>
      <c r="FD54" s="53"/>
      <c r="FE54" s="53"/>
      <c r="FF54" s="53"/>
      <c r="FG54" s="53"/>
      <c r="FH54" s="53"/>
      <c r="FI54" s="53"/>
      <c r="FJ54" s="53"/>
      <c r="FK54" s="53"/>
      <c r="FL54" s="53"/>
      <c r="FM54" s="53"/>
      <c r="FN54" s="53"/>
      <c r="FO54" s="53"/>
      <c r="FP54" s="53"/>
      <c r="FQ54" s="53"/>
      <c r="FR54" s="53"/>
      <c r="FS54" s="53"/>
      <c r="FT54" s="53"/>
      <c r="FU54" s="53"/>
      <c r="FV54" s="53"/>
      <c r="FW54" s="53"/>
      <c r="FX54" s="53"/>
      <c r="FY54" s="53"/>
      <c r="FZ54" s="53"/>
      <c r="GA54" s="53"/>
      <c r="GB54" s="53"/>
      <c r="GC54" s="53"/>
      <c r="GD54" s="53"/>
      <c r="GE54" s="53"/>
      <c r="GF54" s="53"/>
      <c r="GG54" s="53"/>
      <c r="GH54" s="53"/>
      <c r="GI54" s="53"/>
      <c r="GJ54" s="53"/>
      <c r="GK54" s="53"/>
      <c r="GL54" s="53"/>
      <c r="GM54" s="53"/>
      <c r="GN54" s="53"/>
      <c r="GO54" s="53"/>
      <c r="GP54" s="53"/>
      <c r="GQ54" s="53"/>
      <c r="GR54" s="53"/>
      <c r="GS54" s="53"/>
      <c r="GT54" s="53"/>
      <c r="GU54" s="53"/>
      <c r="GV54" s="53"/>
      <c r="GW54" s="53"/>
      <c r="GX54" s="53"/>
      <c r="GY54" s="53"/>
      <c r="GZ54" s="53"/>
    </row>
    <row r="55" spans="17:208"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  <c r="DB55" s="53"/>
      <c r="DC55" s="53"/>
      <c r="DD55" s="53"/>
      <c r="DE55" s="53"/>
      <c r="DF55" s="53"/>
      <c r="DG55" s="53"/>
      <c r="DH55" s="53"/>
      <c r="DI55" s="53"/>
      <c r="DJ55" s="53"/>
      <c r="DK55" s="53"/>
      <c r="DL55" s="53"/>
      <c r="DM55" s="53"/>
      <c r="DN55" s="53"/>
      <c r="DO55" s="53"/>
      <c r="DP55" s="53"/>
      <c r="DQ55" s="53"/>
      <c r="DR55" s="53"/>
      <c r="DS55" s="53"/>
      <c r="DT55" s="53"/>
      <c r="DU55" s="53"/>
      <c r="DV55" s="53"/>
      <c r="DW55" s="53"/>
      <c r="DX55" s="53"/>
      <c r="DY55" s="53"/>
      <c r="DZ55" s="53"/>
      <c r="EA55" s="53"/>
      <c r="EB55" s="53"/>
      <c r="EC55" s="53"/>
      <c r="ED55" s="53"/>
      <c r="EE55" s="53"/>
      <c r="EF55" s="53"/>
      <c r="EG55" s="53"/>
      <c r="EH55" s="53"/>
      <c r="EI55" s="53"/>
      <c r="EJ55" s="53"/>
      <c r="EK55" s="53"/>
      <c r="EL55" s="53"/>
      <c r="EM55" s="53"/>
      <c r="EN55" s="53"/>
      <c r="EO55" s="53"/>
      <c r="EP55" s="53"/>
      <c r="EQ55" s="53"/>
      <c r="ER55" s="53"/>
      <c r="ES55" s="53"/>
      <c r="ET55" s="53"/>
      <c r="EU55" s="53"/>
      <c r="EV55" s="53"/>
      <c r="EW55" s="53"/>
      <c r="EX55" s="53"/>
      <c r="EY55" s="53"/>
      <c r="EZ55" s="53"/>
      <c r="FA55" s="53"/>
      <c r="FB55" s="53"/>
      <c r="FC55" s="53"/>
      <c r="FD55" s="53"/>
      <c r="FE55" s="53"/>
      <c r="FF55" s="53"/>
      <c r="FG55" s="53"/>
      <c r="FH55" s="53"/>
      <c r="FI55" s="53"/>
      <c r="FJ55" s="53"/>
      <c r="FK55" s="53"/>
      <c r="FL55" s="53"/>
      <c r="FM55" s="53"/>
      <c r="FN55" s="53"/>
      <c r="FO55" s="53"/>
      <c r="FP55" s="53"/>
      <c r="FQ55" s="53"/>
      <c r="FR55" s="53"/>
      <c r="FS55" s="53"/>
      <c r="FT55" s="53"/>
      <c r="FU55" s="53"/>
      <c r="FV55" s="53"/>
      <c r="FW55" s="53"/>
      <c r="FX55" s="53"/>
      <c r="FY55" s="53"/>
      <c r="FZ55" s="53"/>
      <c r="GA55" s="53"/>
      <c r="GB55" s="53"/>
      <c r="GC55" s="53"/>
      <c r="GD55" s="53"/>
      <c r="GE55" s="53"/>
      <c r="GF55" s="53"/>
      <c r="GG55" s="53"/>
      <c r="GH55" s="53"/>
      <c r="GI55" s="53"/>
      <c r="GJ55" s="53"/>
      <c r="GK55" s="53"/>
      <c r="GL55" s="53"/>
      <c r="GM55" s="53"/>
      <c r="GN55" s="53"/>
      <c r="GO55" s="53"/>
      <c r="GP55" s="53"/>
      <c r="GQ55" s="53"/>
      <c r="GR55" s="53"/>
      <c r="GS55" s="53"/>
      <c r="GT55" s="53"/>
      <c r="GU55" s="53"/>
      <c r="GV55" s="53"/>
      <c r="GW55" s="53"/>
      <c r="GX55" s="53"/>
      <c r="GY55" s="53"/>
      <c r="GZ55" s="53"/>
    </row>
    <row r="56" spans="17:208"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  <c r="DB56" s="53"/>
      <c r="DC56" s="53"/>
      <c r="DD56" s="53"/>
      <c r="DE56" s="53"/>
      <c r="DF56" s="53"/>
      <c r="DG56" s="53"/>
      <c r="DH56" s="53"/>
      <c r="DI56" s="53"/>
      <c r="DJ56" s="53"/>
      <c r="DK56" s="53"/>
      <c r="DL56" s="53"/>
      <c r="DM56" s="53"/>
      <c r="DN56" s="53"/>
      <c r="DO56" s="53"/>
      <c r="DP56" s="53"/>
      <c r="DQ56" s="53"/>
      <c r="DR56" s="53"/>
      <c r="DS56" s="53"/>
      <c r="DT56" s="53"/>
      <c r="DU56" s="53"/>
      <c r="DV56" s="53"/>
      <c r="DW56" s="53"/>
      <c r="DX56" s="53"/>
      <c r="DY56" s="53"/>
      <c r="DZ56" s="53"/>
      <c r="EA56" s="53"/>
      <c r="EB56" s="53"/>
      <c r="EC56" s="53"/>
      <c r="ED56" s="53"/>
      <c r="EE56" s="53"/>
      <c r="EF56" s="53"/>
      <c r="EG56" s="53"/>
      <c r="EH56" s="53"/>
      <c r="EI56" s="53"/>
      <c r="EJ56" s="53"/>
      <c r="EK56" s="53"/>
      <c r="EL56" s="53"/>
      <c r="EM56" s="53"/>
      <c r="EN56" s="53"/>
      <c r="EO56" s="53"/>
      <c r="EP56" s="53"/>
      <c r="EQ56" s="53"/>
      <c r="ER56" s="53"/>
      <c r="ES56" s="53"/>
      <c r="ET56" s="53"/>
      <c r="EU56" s="53"/>
      <c r="EV56" s="53"/>
      <c r="EW56" s="53"/>
      <c r="EX56" s="53"/>
      <c r="EY56" s="53"/>
      <c r="EZ56" s="53"/>
      <c r="FA56" s="53"/>
      <c r="FB56" s="53"/>
      <c r="FC56" s="53"/>
      <c r="FD56" s="53"/>
      <c r="FE56" s="53"/>
      <c r="FF56" s="53"/>
      <c r="FG56" s="53"/>
      <c r="FH56" s="53"/>
      <c r="FI56" s="53"/>
      <c r="FJ56" s="53"/>
      <c r="FK56" s="53"/>
      <c r="FL56" s="53"/>
      <c r="FM56" s="53"/>
      <c r="FN56" s="53"/>
      <c r="FO56" s="53"/>
      <c r="FP56" s="53"/>
      <c r="FQ56" s="53"/>
      <c r="FR56" s="53"/>
      <c r="FS56" s="53"/>
      <c r="FT56" s="53"/>
      <c r="FU56" s="53"/>
      <c r="FV56" s="53"/>
      <c r="FW56" s="53"/>
      <c r="FX56" s="53"/>
      <c r="FY56" s="53"/>
      <c r="FZ56" s="53"/>
      <c r="GA56" s="53"/>
      <c r="GB56" s="53"/>
      <c r="GC56" s="53"/>
      <c r="GD56" s="53"/>
      <c r="GE56" s="53"/>
      <c r="GF56" s="53"/>
      <c r="GG56" s="53"/>
      <c r="GH56" s="53"/>
      <c r="GI56" s="53"/>
      <c r="GJ56" s="53"/>
      <c r="GK56" s="53"/>
      <c r="GL56" s="53"/>
      <c r="GM56" s="53"/>
      <c r="GN56" s="53"/>
      <c r="GO56" s="53"/>
      <c r="GP56" s="53"/>
      <c r="GQ56" s="53"/>
      <c r="GR56" s="53"/>
      <c r="GS56" s="53"/>
      <c r="GT56" s="53"/>
      <c r="GU56" s="53"/>
      <c r="GV56" s="53"/>
      <c r="GW56" s="53"/>
      <c r="GX56" s="53"/>
      <c r="GY56" s="53"/>
      <c r="GZ56" s="5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P87"/>
  <sheetViews>
    <sheetView showGridLines="0" zoomScale="75" zoomScaleNormal="75" workbookViewId="0">
      <pane xSplit="3" topLeftCell="F1" activePane="topRight" state="frozen"/>
      <selection activeCell="B45" sqref="B45"/>
      <selection pane="topRight" activeCell="C1" sqref="C1"/>
    </sheetView>
  </sheetViews>
  <sheetFormatPr defaultColWidth="11.42578125" defaultRowHeight="14.25"/>
  <cols>
    <col min="1" max="1" width="2.140625" style="5" customWidth="1"/>
    <col min="2" max="2" width="21.5703125" style="5" customWidth="1"/>
    <col min="3" max="3" width="78.140625" style="5" customWidth="1"/>
    <col min="4" max="12" width="11.5703125" style="5" hidden="1" customWidth="1"/>
    <col min="13" max="16" width="11.5703125" style="5" bestFit="1" customWidth="1"/>
    <col min="17" max="16384" width="11.42578125" style="5"/>
  </cols>
  <sheetData>
    <row r="2" spans="1:16" s="1" customFormat="1" ht="15">
      <c r="A2" s="47"/>
      <c r="B2" s="48" t="s">
        <v>738</v>
      </c>
    </row>
    <row r="3" spans="1:16" s="1" customFormat="1" ht="15">
      <c r="A3" s="47"/>
      <c r="B3" s="48" t="str">
        <f>BALANCE!B3</f>
        <v>FOREIGNEXCHANGE ECUADOR S.A. CASA DE CAMBIOS</v>
      </c>
    </row>
    <row r="4" spans="1:16" s="1" customFormat="1" ht="15">
      <c r="A4" s="47"/>
      <c r="B4" s="148" t="str">
        <f>PYG!B4</f>
        <v>OCTUBRE DICIEMBRE de 2013</v>
      </c>
      <c r="C4" s="148"/>
    </row>
    <row r="5" spans="1:16" s="1" customFormat="1" ht="15">
      <c r="A5" s="47"/>
      <c r="B5" s="58" t="s">
        <v>1</v>
      </c>
    </row>
    <row r="6" spans="1:16" s="1" customFormat="1">
      <c r="A6" s="47"/>
      <c r="B6" s="49"/>
      <c r="D6" s="109">
        <f>+PYG!D6</f>
        <v>41274</v>
      </c>
      <c r="E6" s="109">
        <f>+PYG!E6</f>
        <v>41305</v>
      </c>
      <c r="F6" s="109">
        <f>+PYG!F6</f>
        <v>41333</v>
      </c>
      <c r="G6" s="109">
        <f>+PYG!G6</f>
        <v>41364</v>
      </c>
      <c r="H6" s="109">
        <f>+PYG!H6</f>
        <v>41394</v>
      </c>
      <c r="I6" s="109">
        <f>+PYG!I6</f>
        <v>41425</v>
      </c>
      <c r="J6" s="109">
        <f>+PYG!J6</f>
        <v>41455</v>
      </c>
      <c r="K6" s="109">
        <f>+PYG!K6</f>
        <v>41486</v>
      </c>
      <c r="L6" s="109">
        <f>+PYG!L6</f>
        <v>41517</v>
      </c>
      <c r="M6" s="109">
        <f>+PYG!M6</f>
        <v>41547</v>
      </c>
      <c r="N6" s="109">
        <f>+PYG!N6</f>
        <v>41578</v>
      </c>
      <c r="O6" s="109">
        <f>+PYG!O6</f>
        <v>41608</v>
      </c>
      <c r="P6" s="109">
        <f>+PYG!P6</f>
        <v>41639</v>
      </c>
    </row>
    <row r="7" spans="1:16" s="141" customFormat="1" ht="11.25">
      <c r="B7" s="139" t="s">
        <v>2</v>
      </c>
      <c r="C7" s="142" t="s">
        <v>3</v>
      </c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</row>
    <row r="9" spans="1:16">
      <c r="C9" s="5" t="str">
        <f>+PYG!C9</f>
        <v>TOTAL INGRESOS</v>
      </c>
      <c r="D9" s="74">
        <f>IFERROR((EPyG!D9/EPyG!D$9),0)%</f>
        <v>0</v>
      </c>
      <c r="E9" s="74">
        <f>IFERROR((EPyG!E9/EPyG!E$9),0)%</f>
        <v>0</v>
      </c>
      <c r="F9" s="74">
        <f>IFERROR((EPyG!F9/EPyG!F$9),0)%</f>
        <v>0</v>
      </c>
      <c r="G9" s="74">
        <f>IFERROR((EPyG!G9/EPyG!G$9),0)%</f>
        <v>0</v>
      </c>
      <c r="H9" s="74">
        <f>IFERROR((EPyG!H9/EPyG!H$9),0)%</f>
        <v>0</v>
      </c>
      <c r="I9" s="74">
        <f>IFERROR((EPyG!I9/EPyG!I$9),0)%</f>
        <v>0</v>
      </c>
      <c r="J9" s="74">
        <f>IFERROR((EPyG!J9/EPyG!J$9),0)%</f>
        <v>0</v>
      </c>
      <c r="K9" s="74">
        <f>IFERROR((EPyG!K9/EPyG!K$9),0)%</f>
        <v>0</v>
      </c>
      <c r="L9" s="74">
        <f>IFERROR((EPyG!L9/EPyG!L$9),0)%</f>
        <v>0</v>
      </c>
      <c r="M9" s="74">
        <f>IFERROR((EPyG!M9/EPyG!M$9),0)%</f>
        <v>0</v>
      </c>
      <c r="N9" s="74">
        <f>IFERROR((EPyG!N9/EPyG!N$9),0)%</f>
        <v>0</v>
      </c>
      <c r="O9" s="74">
        <f>IFERROR((EPyG!O9/EPyG!O$9),0)%</f>
        <v>0</v>
      </c>
      <c r="P9" s="74">
        <f>IFERROR((EPyG!P9/EPyG!P$9),0)%</f>
        <v>0</v>
      </c>
    </row>
    <row r="10" spans="1:16">
      <c r="D10" s="74">
        <f>IFERROR((EPyG!D10/EPyG!D$9),0)%</f>
        <v>0</v>
      </c>
      <c r="E10" s="74">
        <f>IFERROR((EPyG!E10/EPyG!E$9),0)%</f>
        <v>0</v>
      </c>
      <c r="F10" s="74">
        <f>IFERROR((EPyG!F10/EPyG!F$9),0)%</f>
        <v>0</v>
      </c>
      <c r="G10" s="74">
        <f>IFERROR((EPyG!G10/EPyG!G$9),0)%</f>
        <v>0</v>
      </c>
      <c r="H10" s="74">
        <f>IFERROR((EPyG!H10/EPyG!H$9),0)%</f>
        <v>0</v>
      </c>
      <c r="I10" s="74">
        <f>IFERROR((EPyG!I10/EPyG!I$9),0)%</f>
        <v>0</v>
      </c>
      <c r="J10" s="74">
        <f>IFERROR((EPyG!J10/EPyG!J$9),0)%</f>
        <v>0</v>
      </c>
      <c r="K10" s="74">
        <f>IFERROR((EPyG!K10/EPyG!K$9),0)%</f>
        <v>0</v>
      </c>
      <c r="L10" s="74">
        <f>IFERROR((EPyG!L10/EPyG!L$9),0)%</f>
        <v>0</v>
      </c>
      <c r="M10" s="74">
        <f>IFERROR((EPyG!M10/EPyG!M$9),0)%</f>
        <v>0</v>
      </c>
      <c r="N10" s="74">
        <f>IFERROR((EPyG!N10/EPyG!N$9),0)%</f>
        <v>0</v>
      </c>
      <c r="O10" s="74">
        <f>IFERROR((EPyG!O10/EPyG!O$9),0)%</f>
        <v>0</v>
      </c>
      <c r="P10" s="74">
        <f>IFERROR((EPyG!P10/EPyG!P$9),0)%</f>
        <v>0</v>
      </c>
    </row>
    <row r="11" spans="1:16">
      <c r="B11" s="5">
        <f>+PYG!B11</f>
        <v>51</v>
      </c>
      <c r="C11" s="5" t="str">
        <f>+PYG!C11</f>
        <v>INTERESES Y DESCUENTOS GANADOS</v>
      </c>
      <c r="D11" s="74">
        <f>IFERROR((EPyG!D11/EPyG!D$9),0)%</f>
        <v>0</v>
      </c>
      <c r="E11" s="74">
        <f>IFERROR((EPyG!E11/EPyG!E$9),0)%</f>
        <v>0</v>
      </c>
      <c r="F11" s="74">
        <f>IFERROR((EPyG!F11/EPyG!F$9),0)%</f>
        <v>0</v>
      </c>
      <c r="G11" s="74">
        <f>IFERROR((EPyG!G11/EPyG!G$9),0)%</f>
        <v>0</v>
      </c>
      <c r="H11" s="74">
        <f>IFERROR((EPyG!H11/EPyG!H$9),0)%</f>
        <v>0</v>
      </c>
      <c r="I11" s="74">
        <f>IFERROR((EPyG!I11/EPyG!I$9),0)%</f>
        <v>0</v>
      </c>
      <c r="J11" s="74">
        <f>IFERROR((EPyG!J11/EPyG!J$9),0)%</f>
        <v>0</v>
      </c>
      <c r="K11" s="74">
        <f>IFERROR((EPyG!K11/EPyG!K$9),0)%</f>
        <v>0</v>
      </c>
      <c r="L11" s="74">
        <f>IFERROR((EPyG!L11/EPyG!L$9),0)%</f>
        <v>0</v>
      </c>
      <c r="M11" s="74">
        <f>IFERROR((EPyG!M11/EPyG!M$9),0)%</f>
        <v>0</v>
      </c>
      <c r="N11" s="74">
        <f>IFERROR((EPyG!N11/EPyG!N$9),0)%</f>
        <v>0</v>
      </c>
      <c r="O11" s="74">
        <f>IFERROR((EPyG!O11/EPyG!O$9),0)%</f>
        <v>0</v>
      </c>
      <c r="P11" s="74">
        <f>IFERROR((EPyG!P11/EPyG!P$9),0)%</f>
        <v>0</v>
      </c>
    </row>
    <row r="12" spans="1:16">
      <c r="B12" s="5">
        <f>+PYG!B12</f>
        <v>5101</v>
      </c>
      <c r="C12" s="5" t="str">
        <f>+PYG!C12</f>
        <v xml:space="preserve">        Depósitos</v>
      </c>
      <c r="D12" s="74">
        <f>IFERROR((EPyG!D12/EPyG!D$9),0)%</f>
        <v>0</v>
      </c>
      <c r="E12" s="74">
        <f>IFERROR((EPyG!E12/EPyG!E$9),0)%</f>
        <v>0</v>
      </c>
      <c r="F12" s="74">
        <f>IFERROR((EPyG!F12/EPyG!F$9),0)%</f>
        <v>0</v>
      </c>
      <c r="G12" s="74">
        <f>IFERROR((EPyG!G12/EPyG!G$9),0)%</f>
        <v>0</v>
      </c>
      <c r="H12" s="74">
        <f>IFERROR((EPyG!H12/EPyG!H$9),0)%</f>
        <v>0</v>
      </c>
      <c r="I12" s="74">
        <f>IFERROR((EPyG!I12/EPyG!I$9),0)%</f>
        <v>0</v>
      </c>
      <c r="J12" s="74">
        <f>IFERROR((EPyG!J12/EPyG!J$9),0)%</f>
        <v>0</v>
      </c>
      <c r="K12" s="74">
        <f>IFERROR((EPyG!K12/EPyG!K$9),0)%</f>
        <v>0</v>
      </c>
      <c r="L12" s="74">
        <f>IFERROR((EPyG!L12/EPyG!L$9),0)%</f>
        <v>0</v>
      </c>
      <c r="M12" s="74">
        <f>IFERROR((EPyG!M12/EPyG!M$9),0)%</f>
        <v>0</v>
      </c>
      <c r="N12" s="74">
        <f>IFERROR((EPyG!N12/EPyG!N$9),0)%</f>
        <v>0</v>
      </c>
      <c r="O12" s="74">
        <f>IFERROR((EPyG!O12/EPyG!O$9),0)%</f>
        <v>0</v>
      </c>
      <c r="P12" s="74">
        <f>IFERROR((EPyG!P12/EPyG!P$9),0)%</f>
        <v>0</v>
      </c>
    </row>
    <row r="13" spans="1:16">
      <c r="B13" s="5">
        <f>+PYG!B13</f>
        <v>5102</v>
      </c>
      <c r="C13" s="5" t="str">
        <f>+PYG!C13</f>
        <v xml:space="preserve">        Operaciones interbancarias</v>
      </c>
      <c r="D13" s="74">
        <f>IFERROR((EPyG!D13/EPyG!D$9),0)%</f>
        <v>0</v>
      </c>
      <c r="E13" s="74">
        <f>IFERROR((EPyG!E13/EPyG!E$9),0)%</f>
        <v>0</v>
      </c>
      <c r="F13" s="74">
        <f>IFERROR((EPyG!F13/EPyG!F$9),0)%</f>
        <v>0</v>
      </c>
      <c r="G13" s="74">
        <f>IFERROR((EPyG!G13/EPyG!G$9),0)%</f>
        <v>0</v>
      </c>
      <c r="H13" s="74">
        <f>IFERROR((EPyG!H13/EPyG!H$9),0)%</f>
        <v>0</v>
      </c>
      <c r="I13" s="74">
        <f>IFERROR((EPyG!I13/EPyG!I$9),0)%</f>
        <v>0</v>
      </c>
      <c r="J13" s="74">
        <f>IFERROR((EPyG!J13/EPyG!J$9),0)%</f>
        <v>0</v>
      </c>
      <c r="K13" s="74">
        <f>IFERROR((EPyG!K13/EPyG!K$9),0)%</f>
        <v>0</v>
      </c>
      <c r="L13" s="74">
        <f>IFERROR((EPyG!L13/EPyG!L$9),0)%</f>
        <v>0</v>
      </c>
      <c r="M13" s="74">
        <f>IFERROR((EPyG!M13/EPyG!M$9),0)%</f>
        <v>0</v>
      </c>
      <c r="N13" s="74">
        <f>IFERROR((EPyG!N13/EPyG!N$9),0)%</f>
        <v>0</v>
      </c>
      <c r="O13" s="74">
        <f>IFERROR((EPyG!O13/EPyG!O$9),0)%</f>
        <v>0</v>
      </c>
      <c r="P13" s="74">
        <f>IFERROR((EPyG!P13/EPyG!P$9),0)%</f>
        <v>0</v>
      </c>
    </row>
    <row r="14" spans="1:16">
      <c r="B14" s="5">
        <f>+PYG!B14</f>
        <v>5103</v>
      </c>
      <c r="C14" s="5" t="str">
        <f>+PYG!C14</f>
        <v xml:space="preserve">        Intereses y descuentos de inversiones en títulos valores</v>
      </c>
      <c r="D14" s="74">
        <f>IFERROR((EPyG!D14/EPyG!D$9),0)%</f>
        <v>0</v>
      </c>
      <c r="E14" s="74">
        <f>IFERROR((EPyG!E14/EPyG!E$9),0)%</f>
        <v>0</v>
      </c>
      <c r="F14" s="74">
        <f>IFERROR((EPyG!F14/EPyG!F$9),0)%</f>
        <v>0</v>
      </c>
      <c r="G14" s="74">
        <f>IFERROR((EPyG!G14/EPyG!G$9),0)%</f>
        <v>0</v>
      </c>
      <c r="H14" s="74">
        <f>IFERROR((EPyG!H14/EPyG!H$9),0)%</f>
        <v>0</v>
      </c>
      <c r="I14" s="74">
        <f>IFERROR((EPyG!I14/EPyG!I$9),0)%</f>
        <v>0</v>
      </c>
      <c r="J14" s="74">
        <f>IFERROR((EPyG!J14/EPyG!J$9),0)%</f>
        <v>0</v>
      </c>
      <c r="K14" s="74">
        <f>IFERROR((EPyG!K14/EPyG!K$9),0)%</f>
        <v>0</v>
      </c>
      <c r="L14" s="74">
        <f>IFERROR((EPyG!L14/EPyG!L$9),0)%</f>
        <v>0</v>
      </c>
      <c r="M14" s="74">
        <f>IFERROR((EPyG!M14/EPyG!M$9),0)%</f>
        <v>0</v>
      </c>
      <c r="N14" s="74">
        <f>IFERROR((EPyG!N14/EPyG!N$9),0)%</f>
        <v>0</v>
      </c>
      <c r="O14" s="74">
        <f>IFERROR((EPyG!O14/EPyG!O$9),0)%</f>
        <v>0</v>
      </c>
      <c r="P14" s="74">
        <f>IFERROR((EPyG!P14/EPyG!P$9),0)%</f>
        <v>0</v>
      </c>
    </row>
    <row r="15" spans="1:16">
      <c r="B15" s="5">
        <f>+PYG!B15</f>
        <v>5104</v>
      </c>
      <c r="C15" s="5" t="str">
        <f>+PYG!C15</f>
        <v xml:space="preserve">        Intereses y descuentos de cartera de créditos</v>
      </c>
      <c r="D15" s="74">
        <f>IFERROR((EPyG!D15/EPyG!D$9),0)%</f>
        <v>0</v>
      </c>
      <c r="E15" s="74">
        <f>IFERROR((EPyG!E15/EPyG!E$9),0)%</f>
        <v>0</v>
      </c>
      <c r="F15" s="74">
        <f>IFERROR((EPyG!F15/EPyG!F$9),0)%</f>
        <v>0</v>
      </c>
      <c r="G15" s="74">
        <f>IFERROR((EPyG!G15/EPyG!G$9),0)%</f>
        <v>0</v>
      </c>
      <c r="H15" s="74">
        <f>IFERROR((EPyG!H15/EPyG!H$9),0)%</f>
        <v>0</v>
      </c>
      <c r="I15" s="74">
        <f>IFERROR((EPyG!I15/EPyG!I$9),0)%</f>
        <v>0</v>
      </c>
      <c r="J15" s="74">
        <f>IFERROR((EPyG!J15/EPyG!J$9),0)%</f>
        <v>0</v>
      </c>
      <c r="K15" s="74">
        <f>IFERROR((EPyG!K15/EPyG!K$9),0)%</f>
        <v>0</v>
      </c>
      <c r="L15" s="74">
        <f>IFERROR((EPyG!L15/EPyG!L$9),0)%</f>
        <v>0</v>
      </c>
      <c r="M15" s="74">
        <f>IFERROR((EPyG!M15/EPyG!M$9),0)%</f>
        <v>0</v>
      </c>
      <c r="N15" s="74">
        <f>IFERROR((EPyG!N15/EPyG!N$9),0)%</f>
        <v>0</v>
      </c>
      <c r="O15" s="74">
        <f>IFERROR((EPyG!O15/EPyG!O$9),0)%</f>
        <v>0</v>
      </c>
      <c r="P15" s="74">
        <f>IFERROR((EPyG!P15/EPyG!P$9),0)%</f>
        <v>0</v>
      </c>
    </row>
    <row r="16" spans="1:16">
      <c r="B16" s="5">
        <f>+PYG!B25</f>
        <v>5190</v>
      </c>
      <c r="C16" s="5" t="str">
        <f>+PYG!C25</f>
        <v xml:space="preserve">        Otros intereses y descuentos</v>
      </c>
      <c r="D16" s="74">
        <f>IFERROR((EPyG!D16/EPyG!D$9),0)%</f>
        <v>0</v>
      </c>
      <c r="E16" s="74">
        <f>IFERROR((EPyG!E16/EPyG!E$9),0)%</f>
        <v>0</v>
      </c>
      <c r="F16" s="74">
        <f>IFERROR((EPyG!F16/EPyG!F$9),0)%</f>
        <v>0</v>
      </c>
      <c r="G16" s="74">
        <f>IFERROR((EPyG!G16/EPyG!G$9),0)%</f>
        <v>0</v>
      </c>
      <c r="H16" s="74">
        <f>IFERROR((EPyG!H16/EPyG!H$9),0)%</f>
        <v>0</v>
      </c>
      <c r="I16" s="74">
        <f>IFERROR((EPyG!I16/EPyG!I$9),0)%</f>
        <v>0</v>
      </c>
      <c r="J16" s="74">
        <f>IFERROR((EPyG!J16/EPyG!J$9),0)%</f>
        <v>0</v>
      </c>
      <c r="K16" s="74">
        <f>IFERROR((EPyG!K16/EPyG!K$9),0)%</f>
        <v>0</v>
      </c>
      <c r="L16" s="74">
        <f>IFERROR((EPyG!L16/EPyG!L$9),0)%</f>
        <v>0</v>
      </c>
      <c r="M16" s="74">
        <f>IFERROR((EPyG!M16/EPyG!M$9),0)%</f>
        <v>0</v>
      </c>
      <c r="N16" s="74">
        <f>IFERROR((EPyG!N16/EPyG!N$9),0)%</f>
        <v>0</v>
      </c>
      <c r="O16" s="74">
        <f>IFERROR((EPyG!O16/EPyG!O$9),0)%</f>
        <v>0</v>
      </c>
      <c r="P16" s="74">
        <f>IFERROR((EPyG!P16/EPyG!P$9),0)%</f>
        <v>0</v>
      </c>
    </row>
    <row r="17" spans="2:16">
      <c r="B17" s="5">
        <f>+PYG!B26</f>
        <v>41</v>
      </c>
      <c r="C17" s="5" t="str">
        <f>+PYG!C26</f>
        <v>INTERESES CAUSADOS</v>
      </c>
      <c r="D17" s="74">
        <f>IFERROR((EPyG!D17/EPyG!D$9),0)%</f>
        <v>0</v>
      </c>
      <c r="E17" s="74">
        <f>IFERROR((EPyG!E17/EPyG!E$9),0)%</f>
        <v>0</v>
      </c>
      <c r="F17" s="74">
        <f>IFERROR((EPyG!F17/EPyG!F$9),0)%</f>
        <v>0</v>
      </c>
      <c r="G17" s="74">
        <f>IFERROR((EPyG!G17/EPyG!G$9),0)%</f>
        <v>0</v>
      </c>
      <c r="H17" s="74">
        <f>IFERROR((EPyG!H17/EPyG!H$9),0)%</f>
        <v>0</v>
      </c>
      <c r="I17" s="74">
        <f>IFERROR((EPyG!I17/EPyG!I$9),0)%</f>
        <v>0</v>
      </c>
      <c r="J17" s="74">
        <f>IFERROR((EPyG!J17/EPyG!J$9),0)%</f>
        <v>0</v>
      </c>
      <c r="K17" s="74">
        <f>IFERROR((EPyG!K17/EPyG!K$9),0)%</f>
        <v>0</v>
      </c>
      <c r="L17" s="74">
        <f>IFERROR((EPyG!L17/EPyG!L$9),0)%</f>
        <v>0</v>
      </c>
      <c r="M17" s="74">
        <f>IFERROR((EPyG!M17/EPyG!M$9),0)%</f>
        <v>0</v>
      </c>
      <c r="N17" s="74">
        <f>IFERROR((EPyG!N17/EPyG!N$9),0)%</f>
        <v>0</v>
      </c>
      <c r="O17" s="74">
        <f>IFERROR((EPyG!O17/EPyG!O$9),0)%</f>
        <v>0</v>
      </c>
      <c r="P17" s="74">
        <f>IFERROR((EPyG!P17/EPyG!P$9),0)%</f>
        <v>0</v>
      </c>
    </row>
    <row r="18" spans="2:16">
      <c r="B18" s="5">
        <f>+PYG!B27</f>
        <v>4101</v>
      </c>
      <c r="C18" s="5" t="str">
        <f>+PYG!C27</f>
        <v xml:space="preserve">        Obligaciones con el público</v>
      </c>
      <c r="D18" s="74">
        <f>IFERROR((EPyG!D18/EPyG!D$9),0)%</f>
        <v>0</v>
      </c>
      <c r="E18" s="74">
        <f>IFERROR((EPyG!E18/EPyG!E$9),0)%</f>
        <v>0</v>
      </c>
      <c r="F18" s="74">
        <f>IFERROR((EPyG!F18/EPyG!F$9),0)%</f>
        <v>0</v>
      </c>
      <c r="G18" s="74">
        <f>IFERROR((EPyG!G18/EPyG!G$9),0)%</f>
        <v>0</v>
      </c>
      <c r="H18" s="74">
        <f>IFERROR((EPyG!H18/EPyG!H$9),0)%</f>
        <v>0</v>
      </c>
      <c r="I18" s="74">
        <f>IFERROR((EPyG!I18/EPyG!I$9),0)%</f>
        <v>0</v>
      </c>
      <c r="J18" s="74">
        <f>IFERROR((EPyG!J18/EPyG!J$9),0)%</f>
        <v>0</v>
      </c>
      <c r="K18" s="74">
        <f>IFERROR((EPyG!K18/EPyG!K$9),0)%</f>
        <v>0</v>
      </c>
      <c r="L18" s="74">
        <f>IFERROR((EPyG!L18/EPyG!L$9),0)%</f>
        <v>0</v>
      </c>
      <c r="M18" s="74">
        <f>IFERROR((EPyG!M18/EPyG!M$9),0)%</f>
        <v>0</v>
      </c>
      <c r="N18" s="74">
        <f>IFERROR((EPyG!N18/EPyG!N$9),0)%</f>
        <v>0</v>
      </c>
      <c r="O18" s="74">
        <f>IFERROR((EPyG!O18/EPyG!O$9),0)%</f>
        <v>0</v>
      </c>
      <c r="P18" s="74">
        <f>IFERROR((EPyG!P18/EPyG!P$9),0)%</f>
        <v>0</v>
      </c>
    </row>
    <row r="19" spans="2:16">
      <c r="B19" s="5">
        <f>+PYG!B28</f>
        <v>4102</v>
      </c>
      <c r="C19" s="5" t="str">
        <f>+PYG!C28</f>
        <v xml:space="preserve">        Operaciones interbancarias</v>
      </c>
      <c r="D19" s="74">
        <f>IFERROR((EPyG!D19/EPyG!D$9),0)%</f>
        <v>0</v>
      </c>
      <c r="E19" s="74">
        <f>IFERROR((EPyG!E19/EPyG!E$9),0)%</f>
        <v>0</v>
      </c>
      <c r="F19" s="74">
        <f>IFERROR((EPyG!F19/EPyG!F$9),0)%</f>
        <v>0</v>
      </c>
      <c r="G19" s="74">
        <f>IFERROR((EPyG!G19/EPyG!G$9),0)%</f>
        <v>0</v>
      </c>
      <c r="H19" s="74">
        <f>IFERROR((EPyG!H19/EPyG!H$9),0)%</f>
        <v>0</v>
      </c>
      <c r="I19" s="74">
        <f>IFERROR((EPyG!I19/EPyG!I$9),0)%</f>
        <v>0</v>
      </c>
      <c r="J19" s="74">
        <f>IFERROR((EPyG!J19/EPyG!J$9),0)%</f>
        <v>0</v>
      </c>
      <c r="K19" s="74">
        <f>IFERROR((EPyG!K19/EPyG!K$9),0)%</f>
        <v>0</v>
      </c>
      <c r="L19" s="74">
        <f>IFERROR((EPyG!L19/EPyG!L$9),0)%</f>
        <v>0</v>
      </c>
      <c r="M19" s="74">
        <f>IFERROR((EPyG!M19/EPyG!M$9),0)%</f>
        <v>0</v>
      </c>
      <c r="N19" s="74">
        <f>IFERROR((EPyG!N19/EPyG!N$9),0)%</f>
        <v>0</v>
      </c>
      <c r="O19" s="74">
        <f>IFERROR((EPyG!O19/EPyG!O$9),0)%</f>
        <v>0</v>
      </c>
      <c r="P19" s="74">
        <f>IFERROR((EPyG!P19/EPyG!P$9),0)%</f>
        <v>0</v>
      </c>
    </row>
    <row r="20" spans="2:16">
      <c r="B20" s="5">
        <f>+PYG!B29</f>
        <v>4103</v>
      </c>
      <c r="C20" s="5" t="str">
        <f>+PYG!C29</f>
        <v xml:space="preserve">        Obligaciones financieras</v>
      </c>
      <c r="D20" s="74">
        <f>IFERROR((EPyG!D20/EPyG!D$9),0)%</f>
        <v>0</v>
      </c>
      <c r="E20" s="74">
        <f>IFERROR((EPyG!E20/EPyG!E$9),0)%</f>
        <v>0</v>
      </c>
      <c r="F20" s="74">
        <f>IFERROR((EPyG!F20/EPyG!F$9),0)%</f>
        <v>0</v>
      </c>
      <c r="G20" s="74">
        <f>IFERROR((EPyG!G20/EPyG!G$9),0)%</f>
        <v>0</v>
      </c>
      <c r="H20" s="74">
        <f>IFERROR((EPyG!H20/EPyG!H$9),0)%</f>
        <v>0</v>
      </c>
      <c r="I20" s="74">
        <f>IFERROR((EPyG!I20/EPyG!I$9),0)%</f>
        <v>0</v>
      </c>
      <c r="J20" s="74">
        <f>IFERROR((EPyG!J20/EPyG!J$9),0)%</f>
        <v>0</v>
      </c>
      <c r="K20" s="74">
        <f>IFERROR((EPyG!K20/EPyG!K$9),0)%</f>
        <v>0</v>
      </c>
      <c r="L20" s="74">
        <f>IFERROR((EPyG!L20/EPyG!L$9),0)%</f>
        <v>0</v>
      </c>
      <c r="M20" s="74">
        <f>IFERROR((EPyG!M20/EPyG!M$9),0)%</f>
        <v>0</v>
      </c>
      <c r="N20" s="74">
        <f>IFERROR((EPyG!N20/EPyG!N$9),0)%</f>
        <v>0</v>
      </c>
      <c r="O20" s="74">
        <f>IFERROR((EPyG!O20/EPyG!O$9),0)%</f>
        <v>0</v>
      </c>
      <c r="P20" s="74">
        <f>IFERROR((EPyG!P20/EPyG!P$9),0)%</f>
        <v>0</v>
      </c>
    </row>
    <row r="21" spans="2:16">
      <c r="B21" s="5">
        <f>+PYG!B30</f>
        <v>4104</v>
      </c>
      <c r="C21" s="5" t="str">
        <f>+PYG!C30</f>
        <v xml:space="preserve">        Valores en circulación y obligaciones convertibles en acciones</v>
      </c>
      <c r="D21" s="74">
        <f>IFERROR((EPyG!D21/EPyG!D$9),0)%</f>
        <v>0</v>
      </c>
      <c r="E21" s="74">
        <f>IFERROR((EPyG!E21/EPyG!E$9),0)%</f>
        <v>0</v>
      </c>
      <c r="F21" s="74">
        <f>IFERROR((EPyG!F21/EPyG!F$9),0)%</f>
        <v>0</v>
      </c>
      <c r="G21" s="74">
        <f>IFERROR((EPyG!G21/EPyG!G$9),0)%</f>
        <v>0</v>
      </c>
      <c r="H21" s="74">
        <f>IFERROR((EPyG!H21/EPyG!H$9),0)%</f>
        <v>0</v>
      </c>
      <c r="I21" s="74">
        <f>IFERROR((EPyG!I21/EPyG!I$9),0)%</f>
        <v>0</v>
      </c>
      <c r="J21" s="74">
        <f>IFERROR((EPyG!J21/EPyG!J$9),0)%</f>
        <v>0</v>
      </c>
      <c r="K21" s="74">
        <f>IFERROR((EPyG!K21/EPyG!K$9),0)%</f>
        <v>0</v>
      </c>
      <c r="L21" s="74">
        <f>IFERROR((EPyG!L21/EPyG!L$9),0)%</f>
        <v>0</v>
      </c>
      <c r="M21" s="74">
        <f>IFERROR((EPyG!M21/EPyG!M$9),0)%</f>
        <v>0</v>
      </c>
      <c r="N21" s="74">
        <f>IFERROR((EPyG!N21/EPyG!N$9),0)%</f>
        <v>0</v>
      </c>
      <c r="O21" s="74">
        <f>IFERROR((EPyG!O21/EPyG!O$9),0)%</f>
        <v>0</v>
      </c>
      <c r="P21" s="74">
        <f>IFERROR((EPyG!P21/EPyG!P$9),0)%</f>
        <v>0</v>
      </c>
    </row>
    <row r="22" spans="2:16">
      <c r="B22" s="5">
        <f>+PYG!B31</f>
        <v>4105</v>
      </c>
      <c r="C22" s="5" t="str">
        <f>+PYG!C31</f>
        <v xml:space="preserve">        Otros intereses</v>
      </c>
      <c r="D22" s="74">
        <f>IFERROR((EPyG!D22/EPyG!D$9),0)%</f>
        <v>0</v>
      </c>
      <c r="E22" s="74">
        <f>IFERROR((EPyG!E22/EPyG!E$9),0)%</f>
        <v>0</v>
      </c>
      <c r="F22" s="74">
        <f>IFERROR((EPyG!F22/EPyG!F$9),0)%</f>
        <v>0</v>
      </c>
      <c r="G22" s="74">
        <f>IFERROR((EPyG!G22/EPyG!G$9),0)%</f>
        <v>0</v>
      </c>
      <c r="H22" s="74">
        <f>IFERROR((EPyG!H22/EPyG!H$9),0)%</f>
        <v>0</v>
      </c>
      <c r="I22" s="74">
        <f>IFERROR((EPyG!I22/EPyG!I$9),0)%</f>
        <v>0</v>
      </c>
      <c r="J22" s="74">
        <f>IFERROR((EPyG!J22/EPyG!J$9),0)%</f>
        <v>0</v>
      </c>
      <c r="K22" s="74">
        <f>IFERROR((EPyG!K22/EPyG!K$9),0)%</f>
        <v>0</v>
      </c>
      <c r="L22" s="74">
        <f>IFERROR((EPyG!L22/EPyG!L$9),0)%</f>
        <v>0</v>
      </c>
      <c r="M22" s="74">
        <f>IFERROR((EPyG!M22/EPyG!M$9),0)%</f>
        <v>0</v>
      </c>
      <c r="N22" s="74">
        <f>IFERROR((EPyG!N22/EPyG!N$9),0)%</f>
        <v>0</v>
      </c>
      <c r="O22" s="74">
        <f>IFERROR((EPyG!O22/EPyG!O$9),0)%</f>
        <v>0</v>
      </c>
      <c r="P22" s="74">
        <f>IFERROR((EPyG!P22/EPyG!P$9),0)%</f>
        <v>0</v>
      </c>
    </row>
    <row r="23" spans="2:16">
      <c r="C23" s="5" t="str">
        <f>+PYG!C32</f>
        <v>MARGEN NETO INTERESES</v>
      </c>
      <c r="D23" s="74">
        <f>IFERROR((EPyG!D23/EPyG!D$9),0)%</f>
        <v>0</v>
      </c>
      <c r="E23" s="74">
        <f>IFERROR((EPyG!E23/EPyG!E$9),0)%</f>
        <v>0</v>
      </c>
      <c r="F23" s="74">
        <f>IFERROR((EPyG!F23/EPyG!F$9),0)%</f>
        <v>0</v>
      </c>
      <c r="G23" s="74">
        <f>IFERROR((EPyG!G23/EPyG!G$9),0)%</f>
        <v>0</v>
      </c>
      <c r="H23" s="74">
        <f>IFERROR((EPyG!H23/EPyG!H$9),0)%</f>
        <v>0</v>
      </c>
      <c r="I23" s="74">
        <f>IFERROR((EPyG!I23/EPyG!I$9),0)%</f>
        <v>0</v>
      </c>
      <c r="J23" s="74">
        <f>IFERROR((EPyG!J23/EPyG!J$9),0)%</f>
        <v>0</v>
      </c>
      <c r="K23" s="74">
        <f>IFERROR((EPyG!K23/EPyG!K$9),0)%</f>
        <v>0</v>
      </c>
      <c r="L23" s="74">
        <f>IFERROR((EPyG!L23/EPyG!L$9),0)%</f>
        <v>0</v>
      </c>
      <c r="M23" s="74">
        <f>IFERROR((EPyG!M23/EPyG!M$9),0)%</f>
        <v>0</v>
      </c>
      <c r="N23" s="74">
        <f>IFERROR((EPyG!N23/EPyG!N$9),0)%</f>
        <v>0</v>
      </c>
      <c r="O23" s="74">
        <f>IFERROR((EPyG!O23/EPyG!O$9),0)%</f>
        <v>0</v>
      </c>
      <c r="P23" s="74">
        <f>IFERROR((EPyG!P23/EPyG!P$9),0)%</f>
        <v>0</v>
      </c>
    </row>
    <row r="24" spans="2:16">
      <c r="D24" s="74">
        <f>IFERROR((EPyG!D24/EPyG!D$9),0)%</f>
        <v>0</v>
      </c>
      <c r="E24" s="74">
        <f>IFERROR((EPyG!E24/EPyG!E$9),0)%</f>
        <v>0</v>
      </c>
      <c r="F24" s="74">
        <f>IFERROR((EPyG!F24/EPyG!F$9),0)%</f>
        <v>0</v>
      </c>
      <c r="G24" s="74">
        <f>IFERROR((EPyG!G24/EPyG!G$9),0)%</f>
        <v>0</v>
      </c>
      <c r="H24" s="74">
        <f>IFERROR((EPyG!H24/EPyG!H$9),0)%</f>
        <v>0</v>
      </c>
      <c r="I24" s="74">
        <f>IFERROR((EPyG!I24/EPyG!I$9),0)%</f>
        <v>0</v>
      </c>
      <c r="J24" s="74">
        <f>IFERROR((EPyG!J24/EPyG!J$9),0)%</f>
        <v>0</v>
      </c>
      <c r="K24" s="74">
        <f>IFERROR((EPyG!K24/EPyG!K$9),0)%</f>
        <v>0</v>
      </c>
      <c r="L24" s="74">
        <f>IFERROR((EPyG!L24/EPyG!L$9),0)%</f>
        <v>0</v>
      </c>
      <c r="M24" s="74">
        <f>IFERROR((EPyG!M24/EPyG!M$9),0)%</f>
        <v>0</v>
      </c>
      <c r="N24" s="74">
        <f>IFERROR((EPyG!N24/EPyG!N$9),0)%</f>
        <v>0</v>
      </c>
      <c r="O24" s="74">
        <f>IFERROR((EPyG!O24/EPyG!O$9),0)%</f>
        <v>0</v>
      </c>
      <c r="P24" s="74">
        <f>IFERROR((EPyG!P24/EPyG!P$9),0)%</f>
        <v>0</v>
      </c>
    </row>
    <row r="25" spans="2:16">
      <c r="B25" s="5">
        <f>+PYG!B34</f>
        <v>52</v>
      </c>
      <c r="C25" s="5" t="str">
        <f>+PYG!C34</f>
        <v>COMISIONES GANADAS</v>
      </c>
      <c r="D25" s="74">
        <f>IFERROR((EPyG!D25/EPyG!D$9),0)%</f>
        <v>0</v>
      </c>
      <c r="E25" s="74">
        <f>IFERROR((EPyG!E25/EPyG!E$9),0)%</f>
        <v>0</v>
      </c>
      <c r="F25" s="74">
        <f>IFERROR((EPyG!F25/EPyG!F$9),0)%</f>
        <v>0</v>
      </c>
      <c r="G25" s="74">
        <f>IFERROR((EPyG!G25/EPyG!G$9),0)%</f>
        <v>0</v>
      </c>
      <c r="H25" s="74">
        <f>IFERROR((EPyG!H25/EPyG!H$9),0)%</f>
        <v>0</v>
      </c>
      <c r="I25" s="74">
        <f>IFERROR((EPyG!I25/EPyG!I$9),0)%</f>
        <v>0</v>
      </c>
      <c r="J25" s="74">
        <f>IFERROR((EPyG!J25/EPyG!J$9),0)%</f>
        <v>0</v>
      </c>
      <c r="K25" s="74">
        <f>IFERROR((EPyG!K25/EPyG!K$9),0)%</f>
        <v>0</v>
      </c>
      <c r="L25" s="74">
        <f>IFERROR((EPyG!L25/EPyG!L$9),0)%</f>
        <v>0</v>
      </c>
      <c r="M25" s="74">
        <f>IFERROR((EPyG!M25/EPyG!M$9),0)%</f>
        <v>0</v>
      </c>
      <c r="N25" s="74">
        <f>IFERROR((EPyG!N25/EPyG!N$9),0)%</f>
        <v>0</v>
      </c>
      <c r="O25" s="74">
        <f>IFERROR((EPyG!O25/EPyG!O$9),0)%</f>
        <v>0</v>
      </c>
      <c r="P25" s="74">
        <f>IFERROR((EPyG!P25/EPyG!P$9),0)%</f>
        <v>0</v>
      </c>
    </row>
    <row r="26" spans="2:16">
      <c r="B26" s="5">
        <f>+PYG!B35</f>
        <v>5201</v>
      </c>
      <c r="C26" s="5" t="str">
        <f>+PYG!C35</f>
        <v xml:space="preserve">        Cartera de créditos</v>
      </c>
      <c r="D26" s="74">
        <f>IFERROR((EPyG!D26/EPyG!D$9),0)%</f>
        <v>0</v>
      </c>
      <c r="E26" s="74">
        <f>IFERROR((EPyG!E26/EPyG!E$9),0)%</f>
        <v>0</v>
      </c>
      <c r="F26" s="74">
        <f>IFERROR((EPyG!F26/EPyG!F$9),0)%</f>
        <v>0</v>
      </c>
      <c r="G26" s="74">
        <f>IFERROR((EPyG!G26/EPyG!G$9),0)%</f>
        <v>0</v>
      </c>
      <c r="H26" s="74">
        <f>IFERROR((EPyG!H26/EPyG!H$9),0)%</f>
        <v>0</v>
      </c>
      <c r="I26" s="74">
        <f>IFERROR((EPyG!I26/EPyG!I$9),0)%</f>
        <v>0</v>
      </c>
      <c r="J26" s="74">
        <f>IFERROR((EPyG!J26/EPyG!J$9),0)%</f>
        <v>0</v>
      </c>
      <c r="K26" s="74">
        <f>IFERROR((EPyG!K26/EPyG!K$9),0)%</f>
        <v>0</v>
      </c>
      <c r="L26" s="74">
        <f>IFERROR((EPyG!L26/EPyG!L$9),0)%</f>
        <v>0</v>
      </c>
      <c r="M26" s="74">
        <f>IFERROR((EPyG!M26/EPyG!M$9),0)%</f>
        <v>0</v>
      </c>
      <c r="N26" s="74">
        <f>IFERROR((EPyG!N26/EPyG!N$9),0)%</f>
        <v>0</v>
      </c>
      <c r="O26" s="74">
        <f>IFERROR((EPyG!O26/EPyG!O$9),0)%</f>
        <v>0</v>
      </c>
      <c r="P26" s="74">
        <f>IFERROR((EPyG!P26/EPyG!P$9),0)%</f>
        <v>0</v>
      </c>
    </row>
    <row r="27" spans="2:16">
      <c r="B27" s="5">
        <f>+PYG!B41</f>
        <v>5290</v>
      </c>
      <c r="C27" s="5" t="str">
        <f>+PYG!C41</f>
        <v xml:space="preserve">        Otras</v>
      </c>
      <c r="D27" s="74">
        <f>IFERROR((EPyG!D27/EPyG!D$9),0)%</f>
        <v>0</v>
      </c>
      <c r="E27" s="74">
        <f>IFERROR((EPyG!E27/EPyG!E$9),0)%</f>
        <v>0</v>
      </c>
      <c r="F27" s="74">
        <f>IFERROR((EPyG!F27/EPyG!F$9),0)%</f>
        <v>0</v>
      </c>
      <c r="G27" s="74">
        <f>IFERROR((EPyG!G27/EPyG!G$9),0)%</f>
        <v>0</v>
      </c>
      <c r="H27" s="74">
        <f>IFERROR((EPyG!H27/EPyG!H$9),0)%</f>
        <v>0</v>
      </c>
      <c r="I27" s="74">
        <f>IFERROR((EPyG!I27/EPyG!I$9),0)%</f>
        <v>0</v>
      </c>
      <c r="J27" s="74">
        <f>IFERROR((EPyG!J27/EPyG!J$9),0)%</f>
        <v>0</v>
      </c>
      <c r="K27" s="74">
        <f>IFERROR((EPyG!K27/EPyG!K$9),0)%</f>
        <v>0</v>
      </c>
      <c r="L27" s="74">
        <f>IFERROR((EPyG!L27/EPyG!L$9),0)%</f>
        <v>0</v>
      </c>
      <c r="M27" s="74">
        <f>IFERROR((EPyG!M27/EPyG!M$9),0)%</f>
        <v>0</v>
      </c>
      <c r="N27" s="74">
        <f>IFERROR((EPyG!N27/EPyG!N$9),0)%</f>
        <v>0</v>
      </c>
      <c r="O27" s="74">
        <f>IFERROR((EPyG!O27/EPyG!O$9),0)%</f>
        <v>0</v>
      </c>
      <c r="P27" s="74">
        <f>IFERROR((EPyG!P27/EPyG!P$9),0)%</f>
        <v>0</v>
      </c>
    </row>
    <row r="28" spans="2:16">
      <c r="B28" s="5">
        <f>+PYG!B42</f>
        <v>54</v>
      </c>
      <c r="C28" s="5" t="str">
        <f>+PYG!C42</f>
        <v>INGRESOS POR SERVICIOS</v>
      </c>
      <c r="D28" s="74">
        <f>IFERROR((EPyG!D28/EPyG!D$9),0)%</f>
        <v>0</v>
      </c>
      <c r="E28" s="74">
        <f>IFERROR((EPyG!E28/EPyG!E$9),0)%</f>
        <v>0</v>
      </c>
      <c r="F28" s="74">
        <f>IFERROR((EPyG!F28/EPyG!F$9),0)%</f>
        <v>0</v>
      </c>
      <c r="G28" s="74">
        <f>IFERROR((EPyG!G28/EPyG!G$9),0)%</f>
        <v>0</v>
      </c>
      <c r="H28" s="74">
        <f>IFERROR((EPyG!H28/EPyG!H$9),0)%</f>
        <v>0</v>
      </c>
      <c r="I28" s="74">
        <f>IFERROR((EPyG!I28/EPyG!I$9),0)%</f>
        <v>0</v>
      </c>
      <c r="J28" s="74">
        <f>IFERROR((EPyG!J28/EPyG!J$9),0)%</f>
        <v>0</v>
      </c>
      <c r="K28" s="74">
        <f>IFERROR((EPyG!K28/EPyG!K$9),0)%</f>
        <v>0</v>
      </c>
      <c r="L28" s="74">
        <f>IFERROR((EPyG!L28/EPyG!L$9),0)%</f>
        <v>0</v>
      </c>
      <c r="M28" s="74">
        <f>IFERROR((EPyG!M28/EPyG!M$9),0)%</f>
        <v>0</v>
      </c>
      <c r="N28" s="74">
        <f>IFERROR((EPyG!N28/EPyG!N$9),0)%</f>
        <v>0</v>
      </c>
      <c r="O28" s="74">
        <f>IFERROR((EPyG!O28/EPyG!O$9),0)%</f>
        <v>0</v>
      </c>
      <c r="P28" s="74">
        <f>IFERROR((EPyG!P28/EPyG!P$9),0)%</f>
        <v>0</v>
      </c>
    </row>
    <row r="29" spans="2:16">
      <c r="B29" s="5">
        <f>+PYG!B43</f>
        <v>5404</v>
      </c>
      <c r="C29" s="5" t="str">
        <f>+PYG!C43</f>
        <v xml:space="preserve">        Manejo y cobranzas</v>
      </c>
      <c r="D29" s="74">
        <f>IFERROR((EPyG!D29/EPyG!D$9),0)%</f>
        <v>0</v>
      </c>
      <c r="E29" s="74">
        <f>IFERROR((EPyG!E29/EPyG!E$9),0)%</f>
        <v>0</v>
      </c>
      <c r="F29" s="74">
        <f>IFERROR((EPyG!F29/EPyG!F$9),0)%</f>
        <v>0</v>
      </c>
      <c r="G29" s="74">
        <f>IFERROR((EPyG!G29/EPyG!G$9),0)%</f>
        <v>0</v>
      </c>
      <c r="H29" s="74">
        <f>IFERROR((EPyG!H29/EPyG!H$9),0)%</f>
        <v>0</v>
      </c>
      <c r="I29" s="74">
        <f>IFERROR((EPyG!I29/EPyG!I$9),0)%</f>
        <v>0</v>
      </c>
      <c r="J29" s="74">
        <f>IFERROR((EPyG!J29/EPyG!J$9),0)%</f>
        <v>0</v>
      </c>
      <c r="K29" s="74">
        <f>IFERROR((EPyG!K29/EPyG!K$9),0)%</f>
        <v>0</v>
      </c>
      <c r="L29" s="74">
        <f>IFERROR((EPyG!L29/EPyG!L$9),0)%</f>
        <v>0</v>
      </c>
      <c r="M29" s="74">
        <f>IFERROR((EPyG!M29/EPyG!M$9),0)%</f>
        <v>0</v>
      </c>
      <c r="N29" s="74">
        <f>IFERROR((EPyG!N29/EPyG!N$9),0)%</f>
        <v>0</v>
      </c>
      <c r="O29" s="74">
        <f>IFERROR((EPyG!O29/EPyG!O$9),0)%</f>
        <v>0</v>
      </c>
      <c r="P29" s="74">
        <f>IFERROR((EPyG!P29/EPyG!P$9),0)%</f>
        <v>0</v>
      </c>
    </row>
    <row r="30" spans="2:16">
      <c r="B30" s="5">
        <f>+PYG!B44</f>
        <v>5490</v>
      </c>
      <c r="C30" s="5" t="str">
        <f>+PYG!C44</f>
        <v xml:space="preserve">        Otros servicios</v>
      </c>
      <c r="D30" s="74">
        <f>IFERROR((EPyG!D30/EPyG!D$9),0)%</f>
        <v>0</v>
      </c>
      <c r="E30" s="74">
        <f>IFERROR((EPyG!E30/EPyG!E$9),0)%</f>
        <v>0</v>
      </c>
      <c r="F30" s="74">
        <f>IFERROR((EPyG!F30/EPyG!F$9),0)%</f>
        <v>0</v>
      </c>
      <c r="G30" s="74">
        <f>IFERROR((EPyG!G30/EPyG!G$9),0)%</f>
        <v>0</v>
      </c>
      <c r="H30" s="74">
        <f>IFERROR((EPyG!H30/EPyG!H$9),0)%</f>
        <v>0</v>
      </c>
      <c r="I30" s="74">
        <f>IFERROR((EPyG!I30/EPyG!I$9),0)%</f>
        <v>0</v>
      </c>
      <c r="J30" s="74">
        <f>IFERROR((EPyG!J30/EPyG!J$9),0)%</f>
        <v>0</v>
      </c>
      <c r="K30" s="74">
        <f>IFERROR((EPyG!K30/EPyG!K$9),0)%</f>
        <v>0</v>
      </c>
      <c r="L30" s="74">
        <f>IFERROR((EPyG!L30/EPyG!L$9),0)%</f>
        <v>0</v>
      </c>
      <c r="M30" s="74">
        <f>IFERROR((EPyG!M30/EPyG!M$9),0)%</f>
        <v>0</v>
      </c>
      <c r="N30" s="74">
        <f>IFERROR((EPyG!N30/EPyG!N$9),0)%</f>
        <v>0</v>
      </c>
      <c r="O30" s="74">
        <f>IFERROR((EPyG!O30/EPyG!O$9),0)%</f>
        <v>0</v>
      </c>
      <c r="P30" s="74">
        <f>IFERROR((EPyG!P30/EPyG!P$9),0)%</f>
        <v>0</v>
      </c>
    </row>
    <row r="31" spans="2:16">
      <c r="B31" s="5">
        <f>+PYG!B48</f>
        <v>42</v>
      </c>
      <c r="C31" s="5" t="str">
        <f>+PYG!C48</f>
        <v>COMISIONES CAUSADAS</v>
      </c>
      <c r="D31" s="74">
        <f>IFERROR((EPyG!D31/EPyG!D$9),0)%</f>
        <v>0</v>
      </c>
      <c r="E31" s="74">
        <f>IFERROR((EPyG!E31/EPyG!E$9),0)%</f>
        <v>0</v>
      </c>
      <c r="F31" s="74">
        <f>IFERROR((EPyG!F31/EPyG!F$9),0)%</f>
        <v>0</v>
      </c>
      <c r="G31" s="74">
        <f>IFERROR((EPyG!G31/EPyG!G$9),0)%</f>
        <v>0</v>
      </c>
      <c r="H31" s="74">
        <f>IFERROR((EPyG!H31/EPyG!H$9),0)%</f>
        <v>0</v>
      </c>
      <c r="I31" s="74">
        <f>IFERROR((EPyG!I31/EPyG!I$9),0)%</f>
        <v>0</v>
      </c>
      <c r="J31" s="74">
        <f>IFERROR((EPyG!J31/EPyG!J$9),0)%</f>
        <v>0</v>
      </c>
      <c r="K31" s="74">
        <f>IFERROR((EPyG!K31/EPyG!K$9),0)%</f>
        <v>0</v>
      </c>
      <c r="L31" s="74">
        <f>IFERROR((EPyG!L31/EPyG!L$9),0)%</f>
        <v>0</v>
      </c>
      <c r="M31" s="74">
        <f>IFERROR((EPyG!M31/EPyG!M$9),0)%</f>
        <v>0</v>
      </c>
      <c r="N31" s="74">
        <f>IFERROR((EPyG!N31/EPyG!N$9),0)%</f>
        <v>0</v>
      </c>
      <c r="O31" s="74">
        <f>IFERROR((EPyG!O31/EPyG!O$9),0)%</f>
        <v>0</v>
      </c>
      <c r="P31" s="74">
        <f>IFERROR((EPyG!P31/EPyG!P$9),0)%</f>
        <v>0</v>
      </c>
    </row>
    <row r="32" spans="2:16">
      <c r="B32" s="5">
        <f>+PYG!B49</f>
        <v>4201</v>
      </c>
      <c r="C32" s="5" t="str">
        <f>+PYG!C49</f>
        <v xml:space="preserve">        Obligaciones financieras</v>
      </c>
      <c r="D32" s="74">
        <f>IFERROR((EPyG!D32/EPyG!D$9),0)%</f>
        <v>0</v>
      </c>
      <c r="E32" s="74">
        <f>IFERROR((EPyG!E32/EPyG!E$9),0)%</f>
        <v>0</v>
      </c>
      <c r="F32" s="74">
        <f>IFERROR((EPyG!F32/EPyG!F$9),0)%</f>
        <v>0</v>
      </c>
      <c r="G32" s="74">
        <f>IFERROR((EPyG!G32/EPyG!G$9),0)%</f>
        <v>0</v>
      </c>
      <c r="H32" s="74">
        <f>IFERROR((EPyG!H32/EPyG!H$9),0)%</f>
        <v>0</v>
      </c>
      <c r="I32" s="74">
        <f>IFERROR((EPyG!I32/EPyG!I$9),0)%</f>
        <v>0</v>
      </c>
      <c r="J32" s="74">
        <f>IFERROR((EPyG!J32/EPyG!J$9),0)%</f>
        <v>0</v>
      </c>
      <c r="K32" s="74">
        <f>IFERROR((EPyG!K32/EPyG!K$9),0)%</f>
        <v>0</v>
      </c>
      <c r="L32" s="74">
        <f>IFERROR((EPyG!L32/EPyG!L$9),0)%</f>
        <v>0</v>
      </c>
      <c r="M32" s="74">
        <f>IFERROR((EPyG!M32/EPyG!M$9),0)%</f>
        <v>0</v>
      </c>
      <c r="N32" s="74">
        <f>IFERROR((EPyG!N32/EPyG!N$9),0)%</f>
        <v>0</v>
      </c>
      <c r="O32" s="74">
        <f>IFERROR((EPyG!O32/EPyG!O$9),0)%</f>
        <v>0</v>
      </c>
      <c r="P32" s="74">
        <f>IFERROR((EPyG!P32/EPyG!P$9),0)%</f>
        <v>0</v>
      </c>
    </row>
    <row r="33" spans="2:16">
      <c r="B33" s="5">
        <f>+PYG!B50</f>
        <v>4202</v>
      </c>
      <c r="C33" s="5" t="str">
        <f>+PYG!C50</f>
        <v xml:space="preserve">        Operaciones contingentes</v>
      </c>
      <c r="D33" s="74">
        <f>IFERROR((EPyG!D33/EPyG!D$9),0)%</f>
        <v>0</v>
      </c>
      <c r="E33" s="74">
        <f>IFERROR((EPyG!E33/EPyG!E$9),0)%</f>
        <v>0</v>
      </c>
      <c r="F33" s="74">
        <f>IFERROR((EPyG!F33/EPyG!F$9),0)%</f>
        <v>0</v>
      </c>
      <c r="G33" s="74">
        <f>IFERROR((EPyG!G33/EPyG!G$9),0)%</f>
        <v>0</v>
      </c>
      <c r="H33" s="74">
        <f>IFERROR((EPyG!H33/EPyG!H$9),0)%</f>
        <v>0</v>
      </c>
      <c r="I33" s="74">
        <f>IFERROR((EPyG!I33/EPyG!I$9),0)%</f>
        <v>0</v>
      </c>
      <c r="J33" s="74">
        <f>IFERROR((EPyG!J33/EPyG!J$9),0)%</f>
        <v>0</v>
      </c>
      <c r="K33" s="74">
        <f>IFERROR((EPyG!K33/EPyG!K$9),0)%</f>
        <v>0</v>
      </c>
      <c r="L33" s="74">
        <f>IFERROR((EPyG!L33/EPyG!L$9),0)%</f>
        <v>0</v>
      </c>
      <c r="M33" s="74">
        <f>IFERROR((EPyG!M33/EPyG!M$9),0)%</f>
        <v>0</v>
      </c>
      <c r="N33" s="74">
        <f>IFERROR((EPyG!N33/EPyG!N$9),0)%</f>
        <v>0</v>
      </c>
      <c r="O33" s="74">
        <f>IFERROR((EPyG!O33/EPyG!O$9),0)%</f>
        <v>0</v>
      </c>
      <c r="P33" s="74">
        <f>IFERROR((EPyG!P33/EPyG!P$9),0)%</f>
        <v>0</v>
      </c>
    </row>
    <row r="34" spans="2:16">
      <c r="B34" s="5">
        <f>+PYG!B51</f>
        <v>4203</v>
      </c>
      <c r="C34" s="5" t="str">
        <f>+PYG!C51</f>
        <v xml:space="preserve">        Cobranzas</v>
      </c>
      <c r="D34" s="74">
        <f>IFERROR((EPyG!D34/EPyG!D$9),0)%</f>
        <v>0</v>
      </c>
      <c r="E34" s="74">
        <f>IFERROR((EPyG!E34/EPyG!E$9),0)%</f>
        <v>0</v>
      </c>
      <c r="F34" s="74">
        <f>IFERROR((EPyG!F34/EPyG!F$9),0)%</f>
        <v>0</v>
      </c>
      <c r="G34" s="74">
        <f>IFERROR((EPyG!G34/EPyG!G$9),0)%</f>
        <v>0</v>
      </c>
      <c r="H34" s="74">
        <f>IFERROR((EPyG!H34/EPyG!H$9),0)%</f>
        <v>0</v>
      </c>
      <c r="I34" s="74">
        <f>IFERROR((EPyG!I34/EPyG!I$9),0)%</f>
        <v>0</v>
      </c>
      <c r="J34" s="74">
        <f>IFERROR((EPyG!J34/EPyG!J$9),0)%</f>
        <v>0</v>
      </c>
      <c r="K34" s="74">
        <f>IFERROR((EPyG!K34/EPyG!K$9),0)%</f>
        <v>0</v>
      </c>
      <c r="L34" s="74">
        <f>IFERROR((EPyG!L34/EPyG!L$9),0)%</f>
        <v>0</v>
      </c>
      <c r="M34" s="74">
        <f>IFERROR((EPyG!M34/EPyG!M$9),0)%</f>
        <v>0</v>
      </c>
      <c r="N34" s="74">
        <f>IFERROR((EPyG!N34/EPyG!N$9),0)%</f>
        <v>0</v>
      </c>
      <c r="O34" s="74">
        <f>IFERROR((EPyG!O34/EPyG!O$9),0)%</f>
        <v>0</v>
      </c>
      <c r="P34" s="74">
        <f>IFERROR((EPyG!P34/EPyG!P$9),0)%</f>
        <v>0</v>
      </c>
    </row>
    <row r="35" spans="2:16">
      <c r="B35" s="5">
        <f>+PYG!B52</f>
        <v>4204</v>
      </c>
      <c r="C35" s="5" t="str">
        <f>+PYG!C52</f>
        <v xml:space="preserve">        Por operaciones de permuta financiera</v>
      </c>
      <c r="D35" s="74">
        <f>IFERROR((EPyG!D35/EPyG!D$9),0)%</f>
        <v>0</v>
      </c>
      <c r="E35" s="74">
        <f>IFERROR((EPyG!E35/EPyG!E$9),0)%</f>
        <v>0</v>
      </c>
      <c r="F35" s="74">
        <f>IFERROR((EPyG!F35/EPyG!F$9),0)%</f>
        <v>0</v>
      </c>
      <c r="G35" s="74">
        <f>IFERROR((EPyG!G35/EPyG!G$9),0)%</f>
        <v>0</v>
      </c>
      <c r="H35" s="74">
        <f>IFERROR((EPyG!H35/EPyG!H$9),0)%</f>
        <v>0</v>
      </c>
      <c r="I35" s="74">
        <f>IFERROR((EPyG!I35/EPyG!I$9),0)%</f>
        <v>0</v>
      </c>
      <c r="J35" s="74">
        <f>IFERROR((EPyG!J35/EPyG!J$9),0)%</f>
        <v>0</v>
      </c>
      <c r="K35" s="74">
        <f>IFERROR((EPyG!K35/EPyG!K$9),0)%</f>
        <v>0</v>
      </c>
      <c r="L35" s="74">
        <f>IFERROR((EPyG!L35/EPyG!L$9),0)%</f>
        <v>0</v>
      </c>
      <c r="M35" s="74">
        <f>IFERROR((EPyG!M35/EPyG!M$9),0)%</f>
        <v>0</v>
      </c>
      <c r="N35" s="74">
        <f>IFERROR((EPyG!N35/EPyG!N$9),0)%</f>
        <v>0</v>
      </c>
      <c r="O35" s="74">
        <f>IFERROR((EPyG!O35/EPyG!O$9),0)%</f>
        <v>0</v>
      </c>
      <c r="P35" s="74">
        <f>IFERROR((EPyG!P35/EPyG!P$9),0)%</f>
        <v>0</v>
      </c>
    </row>
    <row r="36" spans="2:16">
      <c r="B36" s="5">
        <f>+PYG!B53</f>
        <v>4205</v>
      </c>
      <c r="C36" s="5" t="str">
        <f>+PYG!C53</f>
        <v xml:space="preserve">        Servicios fiduciarios</v>
      </c>
      <c r="D36" s="74">
        <f>IFERROR((EPyG!D36/EPyG!D$9),0)%</f>
        <v>0</v>
      </c>
      <c r="E36" s="74">
        <f>IFERROR((EPyG!E36/EPyG!E$9),0)%</f>
        <v>0</v>
      </c>
      <c r="F36" s="74">
        <f>IFERROR((EPyG!F36/EPyG!F$9),0)%</f>
        <v>0</v>
      </c>
      <c r="G36" s="74">
        <f>IFERROR((EPyG!G36/EPyG!G$9),0)%</f>
        <v>0</v>
      </c>
      <c r="H36" s="74">
        <f>IFERROR((EPyG!H36/EPyG!H$9),0)%</f>
        <v>0</v>
      </c>
      <c r="I36" s="74">
        <f>IFERROR((EPyG!I36/EPyG!I$9),0)%</f>
        <v>0</v>
      </c>
      <c r="J36" s="74">
        <f>IFERROR((EPyG!J36/EPyG!J$9),0)%</f>
        <v>0</v>
      </c>
      <c r="K36" s="74">
        <f>IFERROR((EPyG!K36/EPyG!K$9),0)%</f>
        <v>0</v>
      </c>
      <c r="L36" s="74">
        <f>IFERROR((EPyG!L36/EPyG!L$9),0)%</f>
        <v>0</v>
      </c>
      <c r="M36" s="74">
        <f>IFERROR((EPyG!M36/EPyG!M$9),0)%</f>
        <v>0</v>
      </c>
      <c r="N36" s="74">
        <f>IFERROR((EPyG!N36/EPyG!N$9),0)%</f>
        <v>0</v>
      </c>
      <c r="O36" s="74">
        <f>IFERROR((EPyG!O36/EPyG!O$9),0)%</f>
        <v>0</v>
      </c>
      <c r="P36" s="74">
        <f>IFERROR((EPyG!P36/EPyG!P$9),0)%</f>
        <v>0</v>
      </c>
    </row>
    <row r="37" spans="2:16">
      <c r="B37" s="5">
        <f>+PYG!B54</f>
        <v>4290</v>
      </c>
      <c r="C37" s="5" t="str">
        <f>+PYG!C54</f>
        <v xml:space="preserve">        Varias</v>
      </c>
      <c r="D37" s="74">
        <f>IFERROR((EPyG!D37/EPyG!D$9),0)%</f>
        <v>0</v>
      </c>
      <c r="E37" s="74">
        <f>IFERROR((EPyG!E37/EPyG!E$9),0)%</f>
        <v>0</v>
      </c>
      <c r="F37" s="74">
        <f>IFERROR((EPyG!F37/EPyG!F$9),0)%</f>
        <v>0</v>
      </c>
      <c r="G37" s="74">
        <f>IFERROR((EPyG!G37/EPyG!G$9),0)%</f>
        <v>0</v>
      </c>
      <c r="H37" s="74">
        <f>IFERROR((EPyG!H37/EPyG!H$9),0)%</f>
        <v>0</v>
      </c>
      <c r="I37" s="74">
        <f>IFERROR((EPyG!I37/EPyG!I$9),0)%</f>
        <v>0</v>
      </c>
      <c r="J37" s="74">
        <f>IFERROR((EPyG!J37/EPyG!J$9),0)%</f>
        <v>0</v>
      </c>
      <c r="K37" s="74">
        <f>IFERROR((EPyG!K37/EPyG!K$9),0)%</f>
        <v>0</v>
      </c>
      <c r="L37" s="74">
        <f>IFERROR((EPyG!L37/EPyG!L$9),0)%</f>
        <v>0</v>
      </c>
      <c r="M37" s="74">
        <f>IFERROR((EPyG!M37/EPyG!M$9),0)%</f>
        <v>0</v>
      </c>
      <c r="N37" s="74">
        <f>IFERROR((EPyG!N37/EPyG!N$9),0)%</f>
        <v>0</v>
      </c>
      <c r="O37" s="74">
        <f>IFERROR((EPyG!O37/EPyG!O$9),0)%</f>
        <v>0</v>
      </c>
      <c r="P37" s="74">
        <f>IFERROR((EPyG!P37/EPyG!P$9),0)%</f>
        <v>0</v>
      </c>
    </row>
    <row r="38" spans="2:16">
      <c r="B38" s="5">
        <f>+PYG!B55</f>
        <v>53</v>
      </c>
      <c r="C38" s="5" t="str">
        <f>+PYG!C55</f>
        <v>UTILIDADES FINANCIERAS</v>
      </c>
      <c r="D38" s="74">
        <f>IFERROR((EPyG!D38/EPyG!D$9),0)%</f>
        <v>0</v>
      </c>
      <c r="E38" s="74">
        <f>IFERROR((EPyG!E38/EPyG!E$9),0)%</f>
        <v>0</v>
      </c>
      <c r="F38" s="74">
        <f>IFERROR((EPyG!F38/EPyG!F$9),0)%</f>
        <v>0</v>
      </c>
      <c r="G38" s="74">
        <f>IFERROR((EPyG!G38/EPyG!G$9),0)%</f>
        <v>0</v>
      </c>
      <c r="H38" s="74">
        <f>IFERROR((EPyG!H38/EPyG!H$9),0)%</f>
        <v>0</v>
      </c>
      <c r="I38" s="74">
        <f>IFERROR((EPyG!I38/EPyG!I$9),0)%</f>
        <v>0</v>
      </c>
      <c r="J38" s="74">
        <f>IFERROR((EPyG!J38/EPyG!J$9),0)%</f>
        <v>0</v>
      </c>
      <c r="K38" s="74">
        <f>IFERROR((EPyG!K38/EPyG!K$9),0)%</f>
        <v>0</v>
      </c>
      <c r="L38" s="74">
        <f>IFERROR((EPyG!L38/EPyG!L$9),0)%</f>
        <v>0</v>
      </c>
      <c r="M38" s="74">
        <f>IFERROR((EPyG!M38/EPyG!M$9),0)%</f>
        <v>0</v>
      </c>
      <c r="N38" s="74">
        <f>IFERROR((EPyG!N38/EPyG!N$9),0)%</f>
        <v>0</v>
      </c>
      <c r="O38" s="74">
        <f>IFERROR((EPyG!O38/EPyG!O$9),0)%</f>
        <v>0</v>
      </c>
      <c r="P38" s="74">
        <f>IFERROR((EPyG!P38/EPyG!P$9),0)%</f>
        <v>0</v>
      </c>
    </row>
    <row r="39" spans="2:16">
      <c r="B39" s="5">
        <f>+PYG!B56</f>
        <v>5301</v>
      </c>
      <c r="C39" s="5" t="str">
        <f>+PYG!C56</f>
        <v xml:space="preserve">        Ganancia en cambio</v>
      </c>
      <c r="D39" s="74">
        <f>IFERROR((EPyG!D39/EPyG!D$9),0)%</f>
        <v>0</v>
      </c>
      <c r="E39" s="74">
        <f>IFERROR((EPyG!E39/EPyG!E$9),0)%</f>
        <v>0</v>
      </c>
      <c r="F39" s="74">
        <f>IFERROR((EPyG!F39/EPyG!F$9),0)%</f>
        <v>0</v>
      </c>
      <c r="G39" s="74">
        <f>IFERROR((EPyG!G39/EPyG!G$9),0)%</f>
        <v>0</v>
      </c>
      <c r="H39" s="74">
        <f>IFERROR((EPyG!H39/EPyG!H$9),0)%</f>
        <v>0</v>
      </c>
      <c r="I39" s="74">
        <f>IFERROR((EPyG!I39/EPyG!I$9),0)%</f>
        <v>0</v>
      </c>
      <c r="J39" s="74">
        <f>IFERROR((EPyG!J39/EPyG!J$9),0)%</f>
        <v>0</v>
      </c>
      <c r="K39" s="74">
        <f>IFERROR((EPyG!K39/EPyG!K$9),0)%</f>
        <v>0</v>
      </c>
      <c r="L39" s="74">
        <f>IFERROR((EPyG!L39/EPyG!L$9),0)%</f>
        <v>0</v>
      </c>
      <c r="M39" s="74">
        <f>IFERROR((EPyG!M39/EPyG!M$9),0)%</f>
        <v>0</v>
      </c>
      <c r="N39" s="74">
        <f>IFERROR((EPyG!N39/EPyG!N$9),0)%</f>
        <v>0</v>
      </c>
      <c r="O39" s="74">
        <f>IFERROR((EPyG!O39/EPyG!O$9),0)%</f>
        <v>0</v>
      </c>
      <c r="P39" s="74">
        <f>IFERROR((EPyG!P39/EPyG!P$9),0)%</f>
        <v>0</v>
      </c>
    </row>
    <row r="40" spans="2:16">
      <c r="B40" s="5">
        <f>+PYG!B57</f>
        <v>5302</v>
      </c>
      <c r="C40" s="5" t="str">
        <f>+PYG!C57</f>
        <v xml:space="preserve">        En valuación de inversiones</v>
      </c>
      <c r="D40" s="74">
        <f>IFERROR((EPyG!D40/EPyG!D$9),0)%</f>
        <v>0</v>
      </c>
      <c r="E40" s="74">
        <f>IFERROR((EPyG!E40/EPyG!E$9),0)%</f>
        <v>0</v>
      </c>
      <c r="F40" s="74">
        <f>IFERROR((EPyG!F40/EPyG!F$9),0)%</f>
        <v>0</v>
      </c>
      <c r="G40" s="74">
        <f>IFERROR((EPyG!G40/EPyG!G$9),0)%</f>
        <v>0</v>
      </c>
      <c r="H40" s="74">
        <f>IFERROR((EPyG!H40/EPyG!H$9),0)%</f>
        <v>0</v>
      </c>
      <c r="I40" s="74">
        <f>IFERROR((EPyG!I40/EPyG!I$9),0)%</f>
        <v>0</v>
      </c>
      <c r="J40" s="74">
        <f>IFERROR((EPyG!J40/EPyG!J$9),0)%</f>
        <v>0</v>
      </c>
      <c r="K40" s="74">
        <f>IFERROR((EPyG!K40/EPyG!K$9),0)%</f>
        <v>0</v>
      </c>
      <c r="L40" s="74">
        <f>IFERROR((EPyG!L40/EPyG!L$9),0)%</f>
        <v>0</v>
      </c>
      <c r="M40" s="74">
        <f>IFERROR((EPyG!M40/EPyG!M$9),0)%</f>
        <v>0</v>
      </c>
      <c r="N40" s="74">
        <f>IFERROR((EPyG!N40/EPyG!N$9),0)%</f>
        <v>0</v>
      </c>
      <c r="O40" s="74">
        <f>IFERROR((EPyG!O40/EPyG!O$9),0)%</f>
        <v>0</v>
      </c>
      <c r="P40" s="74">
        <f>IFERROR((EPyG!P40/EPyG!P$9),0)%</f>
        <v>0</v>
      </c>
    </row>
    <row r="41" spans="2:16">
      <c r="B41" s="5">
        <f>+PYG!B58</f>
        <v>5303</v>
      </c>
      <c r="C41" s="5" t="str">
        <f>+PYG!C58</f>
        <v xml:space="preserve">        En venta de activos productivos</v>
      </c>
      <c r="D41" s="74">
        <f>IFERROR((EPyG!D41/EPyG!D$9),0)%</f>
        <v>0</v>
      </c>
      <c r="E41" s="74">
        <f>IFERROR((EPyG!E41/EPyG!E$9),0)%</f>
        <v>0</v>
      </c>
      <c r="F41" s="74">
        <f>IFERROR((EPyG!F41/EPyG!F$9),0)%</f>
        <v>0</v>
      </c>
      <c r="G41" s="74">
        <f>IFERROR((EPyG!G41/EPyG!G$9),0)%</f>
        <v>0</v>
      </c>
      <c r="H41" s="74">
        <f>IFERROR((EPyG!H41/EPyG!H$9),0)%</f>
        <v>0</v>
      </c>
      <c r="I41" s="74">
        <f>IFERROR((EPyG!I41/EPyG!I$9),0)%</f>
        <v>0</v>
      </c>
      <c r="J41" s="74">
        <f>IFERROR((EPyG!J41/EPyG!J$9),0)%</f>
        <v>0</v>
      </c>
      <c r="K41" s="74">
        <f>IFERROR((EPyG!K41/EPyG!K$9),0)%</f>
        <v>0</v>
      </c>
      <c r="L41" s="74">
        <f>IFERROR((EPyG!L41/EPyG!L$9),0)%</f>
        <v>0</v>
      </c>
      <c r="M41" s="74">
        <f>IFERROR((EPyG!M41/EPyG!M$9),0)%</f>
        <v>0</v>
      </c>
      <c r="N41" s="74">
        <f>IFERROR((EPyG!N41/EPyG!N$9),0)%</f>
        <v>0</v>
      </c>
      <c r="O41" s="74">
        <f>IFERROR((EPyG!O41/EPyG!O$9),0)%</f>
        <v>0</v>
      </c>
      <c r="P41" s="74">
        <f>IFERROR((EPyG!P41/EPyG!P$9),0)%</f>
        <v>0</v>
      </c>
    </row>
    <row r="42" spans="2:16">
      <c r="B42" s="5">
        <f>+PYG!B59</f>
        <v>5304</v>
      </c>
      <c r="C42" s="5" t="str">
        <f>+PYG!C59</f>
        <v xml:space="preserve">        Rendimientos por fideicomiso mercantil</v>
      </c>
      <c r="D42" s="74">
        <f>IFERROR((EPyG!D42/EPyG!D$9),0)%</f>
        <v>0</v>
      </c>
      <c r="E42" s="74">
        <f>IFERROR((EPyG!E42/EPyG!E$9),0)%</f>
        <v>0</v>
      </c>
      <c r="F42" s="74">
        <f>IFERROR((EPyG!F42/EPyG!F$9),0)%</f>
        <v>0</v>
      </c>
      <c r="G42" s="74">
        <f>IFERROR((EPyG!G42/EPyG!G$9),0)%</f>
        <v>0</v>
      </c>
      <c r="H42" s="74">
        <f>IFERROR((EPyG!H42/EPyG!H$9),0)%</f>
        <v>0</v>
      </c>
      <c r="I42" s="74">
        <f>IFERROR((EPyG!I42/EPyG!I$9),0)%</f>
        <v>0</v>
      </c>
      <c r="J42" s="74">
        <f>IFERROR((EPyG!J42/EPyG!J$9),0)%</f>
        <v>0</v>
      </c>
      <c r="K42" s="74">
        <f>IFERROR((EPyG!K42/EPyG!K$9),0)%</f>
        <v>0</v>
      </c>
      <c r="L42" s="74">
        <f>IFERROR((EPyG!L42/EPyG!L$9),0)%</f>
        <v>0</v>
      </c>
      <c r="M42" s="74">
        <f>IFERROR((EPyG!M42/EPyG!M$9),0)%</f>
        <v>0</v>
      </c>
      <c r="N42" s="74">
        <f>IFERROR((EPyG!N42/EPyG!N$9),0)%</f>
        <v>0</v>
      </c>
      <c r="O42" s="74">
        <f>IFERROR((EPyG!O42/EPyG!O$9),0)%</f>
        <v>0</v>
      </c>
      <c r="P42" s="74">
        <f>IFERROR((EPyG!P42/EPyG!P$9),0)%</f>
        <v>0</v>
      </c>
    </row>
    <row r="43" spans="2:16">
      <c r="B43" s="5">
        <f>+PYG!B60</f>
        <v>5305</v>
      </c>
      <c r="C43" s="5" t="str">
        <f>+PYG!C60</f>
        <v xml:space="preserve">        Arrendamiento financiero</v>
      </c>
      <c r="D43" s="74">
        <f>IFERROR((EPyG!D43/EPyG!D$9),0)%</f>
        <v>0</v>
      </c>
      <c r="E43" s="74">
        <f>IFERROR((EPyG!E43/EPyG!E$9),0)%</f>
        <v>0</v>
      </c>
      <c r="F43" s="74">
        <f>IFERROR((EPyG!F43/EPyG!F$9),0)%</f>
        <v>0</v>
      </c>
      <c r="G43" s="74">
        <f>IFERROR((EPyG!G43/EPyG!G$9),0)%</f>
        <v>0</v>
      </c>
      <c r="H43" s="74">
        <f>IFERROR((EPyG!H43/EPyG!H$9),0)%</f>
        <v>0</v>
      </c>
      <c r="I43" s="74">
        <f>IFERROR((EPyG!I43/EPyG!I$9),0)%</f>
        <v>0</v>
      </c>
      <c r="J43" s="74">
        <f>IFERROR((EPyG!J43/EPyG!J$9),0)%</f>
        <v>0</v>
      </c>
      <c r="K43" s="74">
        <f>IFERROR((EPyG!K43/EPyG!K$9),0)%</f>
        <v>0</v>
      </c>
      <c r="L43" s="74">
        <f>IFERROR((EPyG!L43/EPyG!L$9),0)%</f>
        <v>0</v>
      </c>
      <c r="M43" s="74">
        <f>IFERROR((EPyG!M43/EPyG!M$9),0)%</f>
        <v>0</v>
      </c>
      <c r="N43" s="74">
        <f>IFERROR((EPyG!N43/EPyG!N$9),0)%</f>
        <v>0</v>
      </c>
      <c r="O43" s="74">
        <f>IFERROR((EPyG!O43/EPyG!O$9),0)%</f>
        <v>0</v>
      </c>
      <c r="P43" s="74">
        <f>IFERROR((EPyG!P43/EPyG!P$9),0)%</f>
        <v>0</v>
      </c>
    </row>
    <row r="44" spans="2:16">
      <c r="B44" s="5">
        <f>+PYG!B61</f>
        <v>43</v>
      </c>
      <c r="C44" s="5" t="str">
        <f>+PYG!C61</f>
        <v>PERDIDAS FINANCIERAS</v>
      </c>
      <c r="D44" s="74">
        <f>IFERROR((EPyG!D44/EPyG!D$9),0)%</f>
        <v>0</v>
      </c>
      <c r="E44" s="74">
        <f>IFERROR((EPyG!E44/EPyG!E$9),0)%</f>
        <v>0</v>
      </c>
      <c r="F44" s="74">
        <f>IFERROR((EPyG!F44/EPyG!F$9),0)%</f>
        <v>0</v>
      </c>
      <c r="G44" s="74">
        <f>IFERROR((EPyG!G44/EPyG!G$9),0)%</f>
        <v>0</v>
      </c>
      <c r="H44" s="74">
        <f>IFERROR((EPyG!H44/EPyG!H$9),0)%</f>
        <v>0</v>
      </c>
      <c r="I44" s="74">
        <f>IFERROR((EPyG!I44/EPyG!I$9),0)%</f>
        <v>0</v>
      </c>
      <c r="J44" s="74">
        <f>IFERROR((EPyG!J44/EPyG!J$9),0)%</f>
        <v>0</v>
      </c>
      <c r="K44" s="74">
        <f>IFERROR((EPyG!K44/EPyG!K$9),0)%</f>
        <v>0</v>
      </c>
      <c r="L44" s="74">
        <f>IFERROR((EPyG!L44/EPyG!L$9),0)%</f>
        <v>0</v>
      </c>
      <c r="M44" s="74">
        <f>IFERROR((EPyG!M44/EPyG!M$9),0)%</f>
        <v>0</v>
      </c>
      <c r="N44" s="74">
        <f>IFERROR((EPyG!N44/EPyG!N$9),0)%</f>
        <v>0</v>
      </c>
      <c r="O44" s="74">
        <f>IFERROR((EPyG!O44/EPyG!O$9),0)%</f>
        <v>0</v>
      </c>
      <c r="P44" s="74">
        <f>IFERROR((EPyG!P44/EPyG!P$9),0)%</f>
        <v>0</v>
      </c>
    </row>
    <row r="45" spans="2:16">
      <c r="B45" s="5">
        <f>+PYG!B62</f>
        <v>4301</v>
      </c>
      <c r="C45" s="5" t="str">
        <f>+PYG!C62</f>
        <v xml:space="preserve">        Pérdida en cambio</v>
      </c>
      <c r="D45" s="74">
        <f>IFERROR((EPyG!D45/EPyG!D$9),0)%</f>
        <v>0</v>
      </c>
      <c r="E45" s="74">
        <f>IFERROR((EPyG!E45/EPyG!E$9),0)%</f>
        <v>0</v>
      </c>
      <c r="F45" s="74">
        <f>IFERROR((EPyG!F45/EPyG!F$9),0)%</f>
        <v>0</v>
      </c>
      <c r="G45" s="74">
        <f>IFERROR((EPyG!G45/EPyG!G$9),0)%</f>
        <v>0</v>
      </c>
      <c r="H45" s="74">
        <f>IFERROR((EPyG!H45/EPyG!H$9),0)%</f>
        <v>0</v>
      </c>
      <c r="I45" s="74">
        <f>IFERROR((EPyG!I45/EPyG!I$9),0)%</f>
        <v>0</v>
      </c>
      <c r="J45" s="74">
        <f>IFERROR((EPyG!J45/EPyG!J$9),0)%</f>
        <v>0</v>
      </c>
      <c r="K45" s="74">
        <f>IFERROR((EPyG!K45/EPyG!K$9),0)%</f>
        <v>0</v>
      </c>
      <c r="L45" s="74">
        <f>IFERROR((EPyG!L45/EPyG!L$9),0)%</f>
        <v>0</v>
      </c>
      <c r="M45" s="74">
        <f>IFERROR((EPyG!M45/EPyG!M$9),0)%</f>
        <v>0</v>
      </c>
      <c r="N45" s="74">
        <f>IFERROR((EPyG!N45/EPyG!N$9),0)%</f>
        <v>0</v>
      </c>
      <c r="O45" s="74">
        <f>IFERROR((EPyG!O45/EPyG!O$9),0)%</f>
        <v>0</v>
      </c>
      <c r="P45" s="74">
        <f>IFERROR((EPyG!P45/EPyG!P$9),0)%</f>
        <v>0</v>
      </c>
    </row>
    <row r="46" spans="2:16">
      <c r="B46" s="5">
        <f>+PYG!B63</f>
        <v>4302</v>
      </c>
      <c r="C46" s="5" t="str">
        <f>+PYG!C63</f>
        <v xml:space="preserve">        En valuación de inversiones</v>
      </c>
      <c r="D46" s="74">
        <f>IFERROR((EPyG!D46/EPyG!D$9),0)%</f>
        <v>0</v>
      </c>
      <c r="E46" s="74">
        <f>IFERROR((EPyG!E46/EPyG!E$9),0)%</f>
        <v>0</v>
      </c>
      <c r="F46" s="74">
        <f>IFERROR((EPyG!F46/EPyG!F$9),0)%</f>
        <v>0</v>
      </c>
      <c r="G46" s="74">
        <f>IFERROR((EPyG!G46/EPyG!G$9),0)%</f>
        <v>0</v>
      </c>
      <c r="H46" s="74">
        <f>IFERROR((EPyG!H46/EPyG!H$9),0)%</f>
        <v>0</v>
      </c>
      <c r="I46" s="74">
        <f>IFERROR((EPyG!I46/EPyG!I$9),0)%</f>
        <v>0</v>
      </c>
      <c r="J46" s="74">
        <f>IFERROR((EPyG!J46/EPyG!J$9),0)%</f>
        <v>0</v>
      </c>
      <c r="K46" s="74">
        <f>IFERROR((EPyG!K46/EPyG!K$9),0)%</f>
        <v>0</v>
      </c>
      <c r="L46" s="74">
        <f>IFERROR((EPyG!L46/EPyG!L$9),0)%</f>
        <v>0</v>
      </c>
      <c r="M46" s="74">
        <f>IFERROR((EPyG!M46/EPyG!M$9),0)%</f>
        <v>0</v>
      </c>
      <c r="N46" s="74">
        <f>IFERROR((EPyG!N46/EPyG!N$9),0)%</f>
        <v>0</v>
      </c>
      <c r="O46" s="74">
        <f>IFERROR((EPyG!O46/EPyG!O$9),0)%</f>
        <v>0</v>
      </c>
      <c r="P46" s="74">
        <f>IFERROR((EPyG!P46/EPyG!P$9),0)%</f>
        <v>0</v>
      </c>
    </row>
    <row r="47" spans="2:16">
      <c r="B47" s="5">
        <f>+PYG!B64</f>
        <v>4303</v>
      </c>
      <c r="C47" s="5" t="str">
        <f>+PYG!C64</f>
        <v xml:space="preserve">        En venta de activos productivos</v>
      </c>
      <c r="D47" s="74">
        <f>IFERROR((EPyG!D47/EPyG!D$9),0)%</f>
        <v>0</v>
      </c>
      <c r="E47" s="74">
        <f>IFERROR((EPyG!E47/EPyG!E$9),0)%</f>
        <v>0</v>
      </c>
      <c r="F47" s="74">
        <f>IFERROR((EPyG!F47/EPyG!F$9),0)%</f>
        <v>0</v>
      </c>
      <c r="G47" s="74">
        <f>IFERROR((EPyG!G47/EPyG!G$9),0)%</f>
        <v>0</v>
      </c>
      <c r="H47" s="74">
        <f>IFERROR((EPyG!H47/EPyG!H$9),0)%</f>
        <v>0</v>
      </c>
      <c r="I47" s="74">
        <f>IFERROR((EPyG!I47/EPyG!I$9),0)%</f>
        <v>0</v>
      </c>
      <c r="J47" s="74">
        <f>IFERROR((EPyG!J47/EPyG!J$9),0)%</f>
        <v>0</v>
      </c>
      <c r="K47" s="74">
        <f>IFERROR((EPyG!K47/EPyG!K$9),0)%</f>
        <v>0</v>
      </c>
      <c r="L47" s="74">
        <f>IFERROR((EPyG!L47/EPyG!L$9),0)%</f>
        <v>0</v>
      </c>
      <c r="M47" s="74">
        <f>IFERROR((EPyG!M47/EPyG!M$9),0)%</f>
        <v>0</v>
      </c>
      <c r="N47" s="74">
        <f>IFERROR((EPyG!N47/EPyG!N$9),0)%</f>
        <v>0</v>
      </c>
      <c r="O47" s="74">
        <f>IFERROR((EPyG!O47/EPyG!O$9),0)%</f>
        <v>0</v>
      </c>
      <c r="P47" s="74">
        <f>IFERROR((EPyG!P47/EPyG!P$9),0)%</f>
        <v>0</v>
      </c>
    </row>
    <row r="48" spans="2:16">
      <c r="B48" s="5">
        <f>+PYG!B65</f>
        <v>4304</v>
      </c>
      <c r="C48" s="5" t="str">
        <f>+PYG!C65</f>
        <v xml:space="preserve">        Pérdidas por fideicomiso mercantil</v>
      </c>
      <c r="D48" s="74">
        <f>IFERROR((EPyG!D48/EPyG!D$9),0)%</f>
        <v>0</v>
      </c>
      <c r="E48" s="74">
        <f>IFERROR((EPyG!E48/EPyG!E$9),0)%</f>
        <v>0</v>
      </c>
      <c r="F48" s="74">
        <f>IFERROR((EPyG!F48/EPyG!F$9),0)%</f>
        <v>0</v>
      </c>
      <c r="G48" s="74">
        <f>IFERROR((EPyG!G48/EPyG!G$9),0)%</f>
        <v>0</v>
      </c>
      <c r="H48" s="74">
        <f>IFERROR((EPyG!H48/EPyG!H$9),0)%</f>
        <v>0</v>
      </c>
      <c r="I48" s="74">
        <f>IFERROR((EPyG!I48/EPyG!I$9),0)%</f>
        <v>0</v>
      </c>
      <c r="J48" s="74">
        <f>IFERROR((EPyG!J48/EPyG!J$9),0)%</f>
        <v>0</v>
      </c>
      <c r="K48" s="74">
        <f>IFERROR((EPyG!K48/EPyG!K$9),0)%</f>
        <v>0</v>
      </c>
      <c r="L48" s="74">
        <f>IFERROR((EPyG!L48/EPyG!L$9),0)%</f>
        <v>0</v>
      </c>
      <c r="M48" s="74">
        <f>IFERROR((EPyG!M48/EPyG!M$9),0)%</f>
        <v>0</v>
      </c>
      <c r="N48" s="74">
        <f>IFERROR((EPyG!N48/EPyG!N$9),0)%</f>
        <v>0</v>
      </c>
      <c r="O48" s="74">
        <f>IFERROR((EPyG!O48/EPyG!O$9),0)%</f>
        <v>0</v>
      </c>
      <c r="P48" s="74">
        <f>IFERROR((EPyG!P48/EPyG!P$9),0)%</f>
        <v>0</v>
      </c>
    </row>
    <row r="49" spans="2:16">
      <c r="C49" s="5" t="str">
        <f>+PYG!C66</f>
        <v>MARGEN BRUTO FINANCIERO</v>
      </c>
      <c r="D49" s="74">
        <f>IFERROR((EPyG!D49/EPyG!D$9),0)%</f>
        <v>0</v>
      </c>
      <c r="E49" s="74">
        <f>IFERROR((EPyG!E49/EPyG!E$9),0)%</f>
        <v>0</v>
      </c>
      <c r="F49" s="74">
        <f>IFERROR((EPyG!F49/EPyG!F$9),0)%</f>
        <v>0</v>
      </c>
      <c r="G49" s="74">
        <f>IFERROR((EPyG!G49/EPyG!G$9),0)%</f>
        <v>0</v>
      </c>
      <c r="H49" s="74">
        <f>IFERROR((EPyG!H49/EPyG!H$9),0)%</f>
        <v>0</v>
      </c>
      <c r="I49" s="74">
        <f>IFERROR((EPyG!I49/EPyG!I$9),0)%</f>
        <v>0</v>
      </c>
      <c r="J49" s="74">
        <f>IFERROR((EPyG!J49/EPyG!J$9),0)%</f>
        <v>0</v>
      </c>
      <c r="K49" s="74">
        <f>IFERROR((EPyG!K49/EPyG!K$9),0)%</f>
        <v>0</v>
      </c>
      <c r="L49" s="74">
        <f>IFERROR((EPyG!L49/EPyG!L$9),0)%</f>
        <v>0</v>
      </c>
      <c r="M49" s="74">
        <f>IFERROR((EPyG!M49/EPyG!M$9),0)%</f>
        <v>0</v>
      </c>
      <c r="N49" s="74">
        <f>IFERROR((EPyG!N49/EPyG!N$9),0)%</f>
        <v>0</v>
      </c>
      <c r="O49" s="74">
        <f>IFERROR((EPyG!O49/EPyG!O$9),0)%</f>
        <v>0</v>
      </c>
      <c r="P49" s="74">
        <f>IFERROR((EPyG!P49/EPyG!P$9),0)%</f>
        <v>0</v>
      </c>
    </row>
    <row r="50" spans="2:16">
      <c r="D50" s="74">
        <f>IFERROR((EPyG!D50/EPyG!D$9),0)%</f>
        <v>0</v>
      </c>
      <c r="E50" s="74">
        <f>IFERROR((EPyG!E50/EPyG!E$9),0)%</f>
        <v>0</v>
      </c>
      <c r="F50" s="74">
        <f>IFERROR((EPyG!F50/EPyG!F$9),0)%</f>
        <v>0</v>
      </c>
      <c r="G50" s="74">
        <f>IFERROR((EPyG!G50/EPyG!G$9),0)%</f>
        <v>0</v>
      </c>
      <c r="H50" s="74">
        <f>IFERROR((EPyG!H50/EPyG!H$9),0)%</f>
        <v>0</v>
      </c>
      <c r="I50" s="74">
        <f>IFERROR((EPyG!I50/EPyG!I$9),0)%</f>
        <v>0</v>
      </c>
      <c r="J50" s="74">
        <f>IFERROR((EPyG!J50/EPyG!J$9),0)%</f>
        <v>0</v>
      </c>
      <c r="K50" s="74">
        <f>IFERROR((EPyG!K50/EPyG!K$9),0)%</f>
        <v>0</v>
      </c>
      <c r="L50" s="74">
        <f>IFERROR((EPyG!L50/EPyG!L$9),0)%</f>
        <v>0</v>
      </c>
      <c r="M50" s="74">
        <f>IFERROR((EPyG!M50/EPyG!M$9),0)%</f>
        <v>0</v>
      </c>
      <c r="N50" s="74">
        <f>IFERROR((EPyG!N50/EPyG!N$9),0)%</f>
        <v>0</v>
      </c>
      <c r="O50" s="74">
        <f>IFERROR((EPyG!O50/EPyG!O$9),0)%</f>
        <v>0</v>
      </c>
      <c r="P50" s="74">
        <f>IFERROR((EPyG!P50/EPyG!P$9),0)%</f>
        <v>0</v>
      </c>
    </row>
    <row r="51" spans="2:16">
      <c r="B51" s="5">
        <f>+PYG!B68</f>
        <v>44</v>
      </c>
      <c r="C51" s="5" t="str">
        <f>+PYG!C68</f>
        <v>PROVISIONES</v>
      </c>
      <c r="D51" s="74">
        <f>IFERROR((EPyG!D51/EPyG!D$9),0)%</f>
        <v>0</v>
      </c>
      <c r="E51" s="74">
        <f>IFERROR((EPyG!E51/EPyG!E$9),0)%</f>
        <v>0</v>
      </c>
      <c r="F51" s="74">
        <f>IFERROR((EPyG!F51/EPyG!F$9),0)%</f>
        <v>0</v>
      </c>
      <c r="G51" s="74">
        <f>IFERROR((EPyG!G51/EPyG!G$9),0)%</f>
        <v>0</v>
      </c>
      <c r="H51" s="74">
        <f>IFERROR((EPyG!H51/EPyG!H$9),0)%</f>
        <v>0</v>
      </c>
      <c r="I51" s="74">
        <f>IFERROR((EPyG!I51/EPyG!I$9),0)%</f>
        <v>0</v>
      </c>
      <c r="J51" s="74">
        <f>IFERROR((EPyG!J51/EPyG!J$9),0)%</f>
        <v>0</v>
      </c>
      <c r="K51" s="74">
        <f>IFERROR((EPyG!K51/EPyG!K$9),0)%</f>
        <v>0</v>
      </c>
      <c r="L51" s="74">
        <f>IFERROR((EPyG!L51/EPyG!L$9),0)%</f>
        <v>0</v>
      </c>
      <c r="M51" s="74">
        <f>IFERROR((EPyG!M51/EPyG!M$9),0)%</f>
        <v>0</v>
      </c>
      <c r="N51" s="74">
        <f>IFERROR((EPyG!N51/EPyG!N$9),0)%</f>
        <v>0</v>
      </c>
      <c r="O51" s="74">
        <f>IFERROR((EPyG!O51/EPyG!O$9),0)%</f>
        <v>0</v>
      </c>
      <c r="P51" s="74">
        <f>IFERROR((EPyG!P51/EPyG!P$9),0)%</f>
        <v>0</v>
      </c>
    </row>
    <row r="52" spans="2:16">
      <c r="B52" s="5">
        <f>+PYG!B69</f>
        <v>4401</v>
      </c>
      <c r="C52" s="5" t="str">
        <f>+PYG!C69</f>
        <v xml:space="preserve">        Inversiones</v>
      </c>
      <c r="D52" s="74">
        <f>IFERROR((EPyG!D52/EPyG!D$9),0)%</f>
        <v>0</v>
      </c>
      <c r="E52" s="74">
        <f>IFERROR((EPyG!E52/EPyG!E$9),0)%</f>
        <v>0</v>
      </c>
      <c r="F52" s="74">
        <f>IFERROR((EPyG!F52/EPyG!F$9),0)%</f>
        <v>0</v>
      </c>
      <c r="G52" s="74">
        <f>IFERROR((EPyG!G52/EPyG!G$9),0)%</f>
        <v>0</v>
      </c>
      <c r="H52" s="74">
        <f>IFERROR((EPyG!H52/EPyG!H$9),0)%</f>
        <v>0</v>
      </c>
      <c r="I52" s="74">
        <f>IFERROR((EPyG!I52/EPyG!I$9),0)%</f>
        <v>0</v>
      </c>
      <c r="J52" s="74">
        <f>IFERROR((EPyG!J52/EPyG!J$9),0)%</f>
        <v>0</v>
      </c>
      <c r="K52" s="74">
        <f>IFERROR((EPyG!K52/EPyG!K$9),0)%</f>
        <v>0</v>
      </c>
      <c r="L52" s="74">
        <f>IFERROR((EPyG!L52/EPyG!L$9),0)%</f>
        <v>0</v>
      </c>
      <c r="M52" s="74">
        <f>IFERROR((EPyG!M52/EPyG!M$9),0)%</f>
        <v>0</v>
      </c>
      <c r="N52" s="74">
        <f>IFERROR((EPyG!N52/EPyG!N$9),0)%</f>
        <v>0</v>
      </c>
      <c r="O52" s="74">
        <f>IFERROR((EPyG!O52/EPyG!O$9),0)%</f>
        <v>0</v>
      </c>
      <c r="P52" s="74">
        <f>IFERROR((EPyG!P52/EPyG!P$9),0)%</f>
        <v>0</v>
      </c>
    </row>
    <row r="53" spans="2:16">
      <c r="B53" s="5">
        <f>+PYG!B70</f>
        <v>4402</v>
      </c>
      <c r="C53" s="5" t="str">
        <f>+PYG!C70</f>
        <v xml:space="preserve">        Cartera de créditos</v>
      </c>
      <c r="D53" s="74">
        <f>IFERROR((EPyG!D53/EPyG!D$9),0)%</f>
        <v>0</v>
      </c>
      <c r="E53" s="74">
        <f>IFERROR((EPyG!E53/EPyG!E$9),0)%</f>
        <v>0</v>
      </c>
      <c r="F53" s="74">
        <f>IFERROR((EPyG!F53/EPyG!F$9),0)%</f>
        <v>0</v>
      </c>
      <c r="G53" s="74">
        <f>IFERROR((EPyG!G53/EPyG!G$9),0)%</f>
        <v>0</v>
      </c>
      <c r="H53" s="74">
        <f>IFERROR((EPyG!H53/EPyG!H$9),0)%</f>
        <v>0</v>
      </c>
      <c r="I53" s="74">
        <f>IFERROR((EPyG!I53/EPyG!I$9),0)%</f>
        <v>0</v>
      </c>
      <c r="J53" s="74">
        <f>IFERROR((EPyG!J53/EPyG!J$9),0)%</f>
        <v>0</v>
      </c>
      <c r="K53" s="74">
        <f>IFERROR((EPyG!K53/EPyG!K$9),0)%</f>
        <v>0</v>
      </c>
      <c r="L53" s="74">
        <f>IFERROR((EPyG!L53/EPyG!L$9),0)%</f>
        <v>0</v>
      </c>
      <c r="M53" s="74">
        <f>IFERROR((EPyG!M53/EPyG!M$9),0)%</f>
        <v>0</v>
      </c>
      <c r="N53" s="74">
        <f>IFERROR((EPyG!N53/EPyG!N$9),0)%</f>
        <v>0</v>
      </c>
      <c r="O53" s="74">
        <f>IFERROR((EPyG!O53/EPyG!O$9),0)%</f>
        <v>0</v>
      </c>
      <c r="P53" s="74">
        <f>IFERROR((EPyG!P53/EPyG!P$9),0)%</f>
        <v>0</v>
      </c>
    </row>
    <row r="54" spans="2:16">
      <c r="B54" s="5">
        <f>+PYG!B71</f>
        <v>4403</v>
      </c>
      <c r="C54" s="5" t="str">
        <f>+PYG!C71</f>
        <v xml:space="preserve">        Cuentas por cobrar</v>
      </c>
      <c r="D54" s="74">
        <f>IFERROR((EPyG!D54/EPyG!D$9),0)%</f>
        <v>0</v>
      </c>
      <c r="E54" s="74">
        <f>IFERROR((EPyG!E54/EPyG!E$9),0)%</f>
        <v>0</v>
      </c>
      <c r="F54" s="74">
        <f>IFERROR((EPyG!F54/EPyG!F$9),0)%</f>
        <v>0</v>
      </c>
      <c r="G54" s="74">
        <f>IFERROR((EPyG!G54/EPyG!G$9),0)%</f>
        <v>0</v>
      </c>
      <c r="H54" s="74">
        <f>IFERROR((EPyG!H54/EPyG!H$9),0)%</f>
        <v>0</v>
      </c>
      <c r="I54" s="74">
        <f>IFERROR((EPyG!I54/EPyG!I$9),0)%</f>
        <v>0</v>
      </c>
      <c r="J54" s="74">
        <f>IFERROR((EPyG!J54/EPyG!J$9),0)%</f>
        <v>0</v>
      </c>
      <c r="K54" s="74">
        <f>IFERROR((EPyG!K54/EPyG!K$9),0)%</f>
        <v>0</v>
      </c>
      <c r="L54" s="74">
        <f>IFERROR((EPyG!L54/EPyG!L$9),0)%</f>
        <v>0</v>
      </c>
      <c r="M54" s="74">
        <f>IFERROR((EPyG!M54/EPyG!M$9),0)%</f>
        <v>0</v>
      </c>
      <c r="N54" s="74">
        <f>IFERROR((EPyG!N54/EPyG!N$9),0)%</f>
        <v>0</v>
      </c>
      <c r="O54" s="74">
        <f>IFERROR((EPyG!O54/EPyG!O$9),0)%</f>
        <v>0</v>
      </c>
      <c r="P54" s="74">
        <f>IFERROR((EPyG!P54/EPyG!P$9),0)%</f>
        <v>0</v>
      </c>
    </row>
    <row r="55" spans="2:16">
      <c r="B55" s="5">
        <f>+PYG!B72</f>
        <v>4404</v>
      </c>
      <c r="C55" s="5" t="str">
        <f>+PYG!C72</f>
        <v xml:space="preserve">        Bienes realizables, adjudicados por pago y de arrendamiento mercantil</v>
      </c>
      <c r="D55" s="74">
        <f>IFERROR((EPyG!D55/EPyG!D$9),0)%</f>
        <v>0</v>
      </c>
      <c r="E55" s="74">
        <f>IFERROR((EPyG!E55/EPyG!E$9),0)%</f>
        <v>0</v>
      </c>
      <c r="F55" s="74">
        <f>IFERROR((EPyG!F55/EPyG!F$9),0)%</f>
        <v>0</v>
      </c>
      <c r="G55" s="74">
        <f>IFERROR((EPyG!G55/EPyG!G$9),0)%</f>
        <v>0</v>
      </c>
      <c r="H55" s="74">
        <f>IFERROR((EPyG!H55/EPyG!H$9),0)%</f>
        <v>0</v>
      </c>
      <c r="I55" s="74">
        <f>IFERROR((EPyG!I55/EPyG!I$9),0)%</f>
        <v>0</v>
      </c>
      <c r="J55" s="74">
        <f>IFERROR((EPyG!J55/EPyG!J$9),0)%</f>
        <v>0</v>
      </c>
      <c r="K55" s="74">
        <f>IFERROR((EPyG!K55/EPyG!K$9),0)%</f>
        <v>0</v>
      </c>
      <c r="L55" s="74">
        <f>IFERROR((EPyG!L55/EPyG!L$9),0)%</f>
        <v>0</v>
      </c>
      <c r="M55" s="74">
        <f>IFERROR((EPyG!M55/EPyG!M$9),0)%</f>
        <v>0</v>
      </c>
      <c r="N55" s="74">
        <f>IFERROR((EPyG!N55/EPyG!N$9),0)%</f>
        <v>0</v>
      </c>
      <c r="O55" s="74">
        <f>IFERROR((EPyG!O55/EPyG!O$9),0)%</f>
        <v>0</v>
      </c>
      <c r="P55" s="74">
        <f>IFERROR((EPyG!P55/EPyG!P$9),0)%</f>
        <v>0</v>
      </c>
    </row>
    <row r="56" spans="2:16">
      <c r="B56" s="5">
        <f>+PYG!B73</f>
        <v>4405</v>
      </c>
      <c r="C56" s="5" t="str">
        <f>+PYG!C73</f>
        <v xml:space="preserve">        Otros activos</v>
      </c>
      <c r="D56" s="74">
        <f>IFERROR((EPyG!D56/EPyG!D$9),0)%</f>
        <v>0</v>
      </c>
      <c r="E56" s="74">
        <f>IFERROR((EPyG!E56/EPyG!E$9),0)%</f>
        <v>0</v>
      </c>
      <c r="F56" s="74">
        <f>IFERROR((EPyG!F56/EPyG!F$9),0)%</f>
        <v>0</v>
      </c>
      <c r="G56" s="74">
        <f>IFERROR((EPyG!G56/EPyG!G$9),0)%</f>
        <v>0</v>
      </c>
      <c r="H56" s="74">
        <f>IFERROR((EPyG!H56/EPyG!H$9),0)%</f>
        <v>0</v>
      </c>
      <c r="I56" s="74">
        <f>IFERROR((EPyG!I56/EPyG!I$9),0)%</f>
        <v>0</v>
      </c>
      <c r="J56" s="74">
        <f>IFERROR((EPyG!J56/EPyG!J$9),0)%</f>
        <v>0</v>
      </c>
      <c r="K56" s="74">
        <f>IFERROR((EPyG!K56/EPyG!K$9),0)%</f>
        <v>0</v>
      </c>
      <c r="L56" s="74">
        <f>IFERROR((EPyG!L56/EPyG!L$9),0)%</f>
        <v>0</v>
      </c>
      <c r="M56" s="74">
        <f>IFERROR((EPyG!M56/EPyG!M$9),0)%</f>
        <v>0</v>
      </c>
      <c r="N56" s="74">
        <f>IFERROR((EPyG!N56/EPyG!N$9),0)%</f>
        <v>0</v>
      </c>
      <c r="O56" s="74">
        <f>IFERROR((EPyG!O56/EPyG!O$9),0)%</f>
        <v>0</v>
      </c>
      <c r="P56" s="74">
        <f>IFERROR((EPyG!P56/EPyG!P$9),0)%</f>
        <v>0</v>
      </c>
    </row>
    <row r="57" spans="2:16">
      <c r="B57" s="5">
        <f>+PYG!B74</f>
        <v>4406</v>
      </c>
      <c r="C57" s="5" t="str">
        <f>+PYG!C74</f>
        <v xml:space="preserve">        Operaciones contingentes</v>
      </c>
      <c r="D57" s="74">
        <f>IFERROR((EPyG!D57/EPyG!D$9),0)%</f>
        <v>0</v>
      </c>
      <c r="E57" s="74">
        <f>IFERROR((EPyG!E57/EPyG!E$9),0)%</f>
        <v>0</v>
      </c>
      <c r="F57" s="74">
        <f>IFERROR((EPyG!F57/EPyG!F$9),0)%</f>
        <v>0</v>
      </c>
      <c r="G57" s="74">
        <f>IFERROR((EPyG!G57/EPyG!G$9),0)%</f>
        <v>0</v>
      </c>
      <c r="H57" s="74">
        <f>IFERROR((EPyG!H57/EPyG!H$9),0)%</f>
        <v>0</v>
      </c>
      <c r="I57" s="74">
        <f>IFERROR((EPyG!I57/EPyG!I$9),0)%</f>
        <v>0</v>
      </c>
      <c r="J57" s="74">
        <f>IFERROR((EPyG!J57/EPyG!J$9),0)%</f>
        <v>0</v>
      </c>
      <c r="K57" s="74">
        <f>IFERROR((EPyG!K57/EPyG!K$9),0)%</f>
        <v>0</v>
      </c>
      <c r="L57" s="74">
        <f>IFERROR((EPyG!L57/EPyG!L$9),0)%</f>
        <v>0</v>
      </c>
      <c r="M57" s="74">
        <f>IFERROR((EPyG!M57/EPyG!M$9),0)%</f>
        <v>0</v>
      </c>
      <c r="N57" s="74">
        <f>IFERROR((EPyG!N57/EPyG!N$9),0)%</f>
        <v>0</v>
      </c>
      <c r="O57" s="74">
        <f>IFERROR((EPyG!O57/EPyG!O$9),0)%</f>
        <v>0</v>
      </c>
      <c r="P57" s="74">
        <f>IFERROR((EPyG!P57/EPyG!P$9),0)%</f>
        <v>0</v>
      </c>
    </row>
    <row r="58" spans="2:16">
      <c r="C58" s="5" t="str">
        <f>+PYG!C75</f>
        <v>MARGEN NETO FINANCIERO</v>
      </c>
      <c r="D58" s="74">
        <f>IFERROR((EPyG!D58/EPyG!D$9),0)%</f>
        <v>0</v>
      </c>
      <c r="E58" s="74">
        <f>IFERROR((EPyG!E58/EPyG!E$9),0)%</f>
        <v>0</v>
      </c>
      <c r="F58" s="74">
        <f>IFERROR((EPyG!F58/EPyG!F$9),0)%</f>
        <v>0</v>
      </c>
      <c r="G58" s="74">
        <f>IFERROR((EPyG!G58/EPyG!G$9),0)%</f>
        <v>0</v>
      </c>
      <c r="H58" s="74">
        <f>IFERROR((EPyG!H58/EPyG!H$9),0)%</f>
        <v>0</v>
      </c>
      <c r="I58" s="74">
        <f>IFERROR((EPyG!I58/EPyG!I$9),0)%</f>
        <v>0</v>
      </c>
      <c r="J58" s="74">
        <f>IFERROR((EPyG!J58/EPyG!J$9),0)%</f>
        <v>0</v>
      </c>
      <c r="K58" s="74">
        <f>IFERROR((EPyG!K58/EPyG!K$9),0)%</f>
        <v>0</v>
      </c>
      <c r="L58" s="74">
        <f>IFERROR((EPyG!L58/EPyG!L$9),0)%</f>
        <v>0</v>
      </c>
      <c r="M58" s="74">
        <f>IFERROR((EPyG!M58/EPyG!M$9),0)%</f>
        <v>0</v>
      </c>
      <c r="N58" s="74">
        <f>IFERROR((EPyG!N58/EPyG!N$9),0)%</f>
        <v>0</v>
      </c>
      <c r="O58" s="74">
        <f>IFERROR((EPyG!O58/EPyG!O$9),0)%</f>
        <v>0</v>
      </c>
      <c r="P58" s="74">
        <f>IFERROR((EPyG!P58/EPyG!P$9),0)%</f>
        <v>0</v>
      </c>
    </row>
    <row r="59" spans="2:16">
      <c r="D59" s="74">
        <f>IFERROR((EPyG!D59/EPyG!D$9),0)%</f>
        <v>0</v>
      </c>
      <c r="E59" s="74">
        <f>IFERROR((EPyG!E59/EPyG!E$9),0)%</f>
        <v>0</v>
      </c>
      <c r="F59" s="74">
        <f>IFERROR((EPyG!F59/EPyG!F$9),0)%</f>
        <v>0</v>
      </c>
      <c r="G59" s="74">
        <f>IFERROR((EPyG!G59/EPyG!G$9),0)%</f>
        <v>0</v>
      </c>
      <c r="H59" s="74">
        <f>IFERROR((EPyG!H59/EPyG!H$9),0)%</f>
        <v>0</v>
      </c>
      <c r="I59" s="74">
        <f>IFERROR((EPyG!I59/EPyG!I$9),0)%</f>
        <v>0</v>
      </c>
      <c r="J59" s="74">
        <f>IFERROR((EPyG!J59/EPyG!J$9),0)%</f>
        <v>0</v>
      </c>
      <c r="K59" s="74">
        <f>IFERROR((EPyG!K59/EPyG!K$9),0)%</f>
        <v>0</v>
      </c>
      <c r="L59" s="74">
        <f>IFERROR((EPyG!L59/EPyG!L$9),0)%</f>
        <v>0</v>
      </c>
      <c r="M59" s="74">
        <f>IFERROR((EPyG!M59/EPyG!M$9),0)%</f>
        <v>0</v>
      </c>
      <c r="N59" s="74">
        <f>IFERROR((EPyG!N59/EPyG!N$9),0)%</f>
        <v>0</v>
      </c>
      <c r="O59" s="74">
        <f>IFERROR((EPyG!O59/EPyG!O$9),0)%</f>
        <v>0</v>
      </c>
      <c r="P59" s="74">
        <f>IFERROR((EPyG!P59/EPyG!P$9),0)%</f>
        <v>0</v>
      </c>
    </row>
    <row r="60" spans="2:16">
      <c r="B60" s="5">
        <f>+PYG!B77</f>
        <v>45</v>
      </c>
      <c r="C60" s="5" t="str">
        <f>+PYG!C77</f>
        <v>GASTOS DE OPERACION</v>
      </c>
      <c r="D60" s="74">
        <f>IFERROR((EPyG!D60/EPyG!D$9),0)%</f>
        <v>0</v>
      </c>
      <c r="E60" s="74">
        <f>IFERROR((EPyG!E60/EPyG!E$9),0)%</f>
        <v>0</v>
      </c>
      <c r="F60" s="74">
        <f>IFERROR((EPyG!F60/EPyG!F$9),0)%</f>
        <v>0</v>
      </c>
      <c r="G60" s="74">
        <f>IFERROR((EPyG!G60/EPyG!G$9),0)%</f>
        <v>0</v>
      </c>
      <c r="H60" s="74">
        <f>IFERROR((EPyG!H60/EPyG!H$9),0)%</f>
        <v>0</v>
      </c>
      <c r="I60" s="74">
        <f>IFERROR((EPyG!I60/EPyG!I$9),0)%</f>
        <v>0</v>
      </c>
      <c r="J60" s="74">
        <f>IFERROR((EPyG!J60/EPyG!J$9),0)%</f>
        <v>0</v>
      </c>
      <c r="K60" s="74">
        <f>IFERROR((EPyG!K60/EPyG!K$9),0)%</f>
        <v>0</v>
      </c>
      <c r="L60" s="74">
        <f>IFERROR((EPyG!L60/EPyG!L$9),0)%</f>
        <v>0</v>
      </c>
      <c r="M60" s="74">
        <f>IFERROR((EPyG!M60/EPyG!M$9),0)%</f>
        <v>0</v>
      </c>
      <c r="N60" s="74">
        <f>IFERROR((EPyG!N60/EPyG!N$9),0)%</f>
        <v>0</v>
      </c>
      <c r="O60" s="74">
        <f>IFERROR((EPyG!O60/EPyG!O$9),0)%</f>
        <v>0</v>
      </c>
      <c r="P60" s="74">
        <f>IFERROR((EPyG!P60/EPyG!P$9),0)%</f>
        <v>0</v>
      </c>
    </row>
    <row r="61" spans="2:16">
      <c r="B61" s="5">
        <f>+PYG!B78</f>
        <v>4501</v>
      </c>
      <c r="C61" s="5" t="str">
        <f>+PYG!C78</f>
        <v xml:space="preserve">        Gastos de personal</v>
      </c>
      <c r="D61" s="74">
        <f>IFERROR((EPyG!D61/EPyG!D$9),0)%</f>
        <v>0</v>
      </c>
      <c r="E61" s="74">
        <f>IFERROR((EPyG!E61/EPyG!E$9),0)%</f>
        <v>0</v>
      </c>
      <c r="F61" s="74">
        <f>IFERROR((EPyG!F61/EPyG!F$9),0)%</f>
        <v>0</v>
      </c>
      <c r="G61" s="74">
        <f>IFERROR((EPyG!G61/EPyG!G$9),0)%</f>
        <v>0</v>
      </c>
      <c r="H61" s="74">
        <f>IFERROR((EPyG!H61/EPyG!H$9),0)%</f>
        <v>0</v>
      </c>
      <c r="I61" s="74">
        <f>IFERROR((EPyG!I61/EPyG!I$9),0)%</f>
        <v>0</v>
      </c>
      <c r="J61" s="74">
        <f>IFERROR((EPyG!J61/EPyG!J$9),0)%</f>
        <v>0</v>
      </c>
      <c r="K61" s="74">
        <f>IFERROR((EPyG!K61/EPyG!K$9),0)%</f>
        <v>0</v>
      </c>
      <c r="L61" s="74">
        <f>IFERROR((EPyG!L61/EPyG!L$9),0)%</f>
        <v>0</v>
      </c>
      <c r="M61" s="74">
        <f>IFERROR((EPyG!M61/EPyG!M$9),0)%</f>
        <v>0</v>
      </c>
      <c r="N61" s="74">
        <f>IFERROR((EPyG!N61/EPyG!N$9),0)%</f>
        <v>0</v>
      </c>
      <c r="O61" s="74">
        <f>IFERROR((EPyG!O61/EPyG!O$9),0)%</f>
        <v>0</v>
      </c>
      <c r="P61" s="74">
        <f>IFERROR((EPyG!P61/EPyG!P$9),0)%</f>
        <v>0</v>
      </c>
    </row>
    <row r="62" spans="2:16">
      <c r="B62" s="5">
        <f>+PYG!B79</f>
        <v>4502</v>
      </c>
      <c r="C62" s="5" t="str">
        <f>+PYG!C79</f>
        <v xml:space="preserve">        Honorarios</v>
      </c>
      <c r="D62" s="74">
        <f>IFERROR((EPyG!D62/EPyG!D$9),0)%</f>
        <v>0</v>
      </c>
      <c r="E62" s="74">
        <f>IFERROR((EPyG!E62/EPyG!E$9),0)%</f>
        <v>0</v>
      </c>
      <c r="F62" s="74">
        <f>IFERROR((EPyG!F62/EPyG!F$9),0)%</f>
        <v>0</v>
      </c>
      <c r="G62" s="74">
        <f>IFERROR((EPyG!G62/EPyG!G$9),0)%</f>
        <v>0</v>
      </c>
      <c r="H62" s="74">
        <f>IFERROR((EPyG!H62/EPyG!H$9),0)%</f>
        <v>0</v>
      </c>
      <c r="I62" s="74">
        <f>IFERROR((EPyG!I62/EPyG!I$9),0)%</f>
        <v>0</v>
      </c>
      <c r="J62" s="74">
        <f>IFERROR((EPyG!J62/EPyG!J$9),0)%</f>
        <v>0</v>
      </c>
      <c r="K62" s="74">
        <f>IFERROR((EPyG!K62/EPyG!K$9),0)%</f>
        <v>0</v>
      </c>
      <c r="L62" s="74">
        <f>IFERROR((EPyG!L62/EPyG!L$9),0)%</f>
        <v>0</v>
      </c>
      <c r="M62" s="74">
        <f>IFERROR((EPyG!M62/EPyG!M$9),0)%</f>
        <v>0</v>
      </c>
      <c r="N62" s="74">
        <f>IFERROR((EPyG!N62/EPyG!N$9),0)%</f>
        <v>0</v>
      </c>
      <c r="O62" s="74">
        <f>IFERROR((EPyG!O62/EPyG!O$9),0)%</f>
        <v>0</v>
      </c>
      <c r="P62" s="74">
        <f>IFERROR((EPyG!P62/EPyG!P$9),0)%</f>
        <v>0</v>
      </c>
    </row>
    <row r="63" spans="2:16">
      <c r="B63" s="5">
        <f>+PYG!B80</f>
        <v>4503</v>
      </c>
      <c r="C63" s="5" t="str">
        <f>+PYG!C80</f>
        <v xml:space="preserve">        Servicios varios</v>
      </c>
      <c r="D63" s="74">
        <f>IFERROR((EPyG!D63/EPyG!D$9),0)%</f>
        <v>0</v>
      </c>
      <c r="E63" s="74">
        <f>IFERROR((EPyG!E63/EPyG!E$9),0)%</f>
        <v>0</v>
      </c>
      <c r="F63" s="74">
        <f>IFERROR((EPyG!F63/EPyG!F$9),0)%</f>
        <v>0</v>
      </c>
      <c r="G63" s="74">
        <f>IFERROR((EPyG!G63/EPyG!G$9),0)%</f>
        <v>0</v>
      </c>
      <c r="H63" s="74">
        <f>IFERROR((EPyG!H63/EPyG!H$9),0)%</f>
        <v>0</v>
      </c>
      <c r="I63" s="74">
        <f>IFERROR((EPyG!I63/EPyG!I$9),0)%</f>
        <v>0</v>
      </c>
      <c r="J63" s="74">
        <f>IFERROR((EPyG!J63/EPyG!J$9),0)%</f>
        <v>0</v>
      </c>
      <c r="K63" s="74">
        <f>IFERROR((EPyG!K63/EPyG!K$9),0)%</f>
        <v>0</v>
      </c>
      <c r="L63" s="74">
        <f>IFERROR((EPyG!L63/EPyG!L$9),0)%</f>
        <v>0</v>
      </c>
      <c r="M63" s="74">
        <f>IFERROR((EPyG!M63/EPyG!M$9),0)%</f>
        <v>0</v>
      </c>
      <c r="N63" s="74">
        <f>IFERROR((EPyG!N63/EPyG!N$9),0)%</f>
        <v>0</v>
      </c>
      <c r="O63" s="74">
        <f>IFERROR((EPyG!O63/EPyG!O$9),0)%</f>
        <v>0</v>
      </c>
      <c r="P63" s="74">
        <f>IFERROR((EPyG!P63/EPyG!P$9),0)%</f>
        <v>0</v>
      </c>
    </row>
    <row r="64" spans="2:16">
      <c r="B64" s="5">
        <f>+PYG!B81</f>
        <v>4504</v>
      </c>
      <c r="C64" s="5" t="str">
        <f>+PYG!C81</f>
        <v xml:space="preserve">        Impuestos, contribuciones y multas</v>
      </c>
      <c r="D64" s="74">
        <f>IFERROR((EPyG!D64/EPyG!D$9),0)%</f>
        <v>0</v>
      </c>
      <c r="E64" s="74">
        <f>IFERROR((EPyG!E64/EPyG!E$9),0)%</f>
        <v>0</v>
      </c>
      <c r="F64" s="74">
        <f>IFERROR((EPyG!F64/EPyG!F$9),0)%</f>
        <v>0</v>
      </c>
      <c r="G64" s="74">
        <f>IFERROR((EPyG!G64/EPyG!G$9),0)%</f>
        <v>0</v>
      </c>
      <c r="H64" s="74">
        <f>IFERROR((EPyG!H64/EPyG!H$9),0)%</f>
        <v>0</v>
      </c>
      <c r="I64" s="74">
        <f>IFERROR((EPyG!I64/EPyG!I$9),0)%</f>
        <v>0</v>
      </c>
      <c r="J64" s="74">
        <f>IFERROR((EPyG!J64/EPyG!J$9),0)%</f>
        <v>0</v>
      </c>
      <c r="K64" s="74">
        <f>IFERROR((EPyG!K64/EPyG!K$9),0)%</f>
        <v>0</v>
      </c>
      <c r="L64" s="74">
        <f>IFERROR((EPyG!L64/EPyG!L$9),0)%</f>
        <v>0</v>
      </c>
      <c r="M64" s="74">
        <f>IFERROR((EPyG!M64/EPyG!M$9),0)%</f>
        <v>0</v>
      </c>
      <c r="N64" s="74">
        <f>IFERROR((EPyG!N64/EPyG!N$9),0)%</f>
        <v>0</v>
      </c>
      <c r="O64" s="74">
        <f>IFERROR((EPyG!O64/EPyG!O$9),0)%</f>
        <v>0</v>
      </c>
      <c r="P64" s="74">
        <f>IFERROR((EPyG!P64/EPyG!P$9),0)%</f>
        <v>0</v>
      </c>
    </row>
    <row r="65" spans="2:16">
      <c r="B65" s="5">
        <f>+PYG!B82</f>
        <v>4505</v>
      </c>
      <c r="C65" s="5" t="str">
        <f>+PYG!C82</f>
        <v xml:space="preserve">        Depreciaciones</v>
      </c>
      <c r="D65" s="74">
        <f>IFERROR((EPyG!D65/EPyG!D$9),0)%</f>
        <v>0</v>
      </c>
      <c r="E65" s="74">
        <f>IFERROR((EPyG!E65/EPyG!E$9),0)%</f>
        <v>0</v>
      </c>
      <c r="F65" s="74">
        <f>IFERROR((EPyG!F65/EPyG!F$9),0)%</f>
        <v>0</v>
      </c>
      <c r="G65" s="74">
        <f>IFERROR((EPyG!G65/EPyG!G$9),0)%</f>
        <v>0</v>
      </c>
      <c r="H65" s="74">
        <f>IFERROR((EPyG!H65/EPyG!H$9),0)%</f>
        <v>0</v>
      </c>
      <c r="I65" s="74">
        <f>IFERROR((EPyG!I65/EPyG!I$9),0)%</f>
        <v>0</v>
      </c>
      <c r="J65" s="74">
        <f>IFERROR((EPyG!J65/EPyG!J$9),0)%</f>
        <v>0</v>
      </c>
      <c r="K65" s="74">
        <f>IFERROR((EPyG!K65/EPyG!K$9),0)%</f>
        <v>0</v>
      </c>
      <c r="L65" s="74">
        <f>IFERROR((EPyG!L65/EPyG!L$9),0)%</f>
        <v>0</v>
      </c>
      <c r="M65" s="74">
        <f>IFERROR((EPyG!M65/EPyG!M$9),0)%</f>
        <v>0</v>
      </c>
      <c r="N65" s="74">
        <f>IFERROR((EPyG!N65/EPyG!N$9),0)%</f>
        <v>0</v>
      </c>
      <c r="O65" s="74">
        <f>IFERROR((EPyG!O65/EPyG!O$9),0)%</f>
        <v>0</v>
      </c>
      <c r="P65" s="74">
        <f>IFERROR((EPyG!P65/EPyG!P$9),0)%</f>
        <v>0</v>
      </c>
    </row>
    <row r="66" spans="2:16">
      <c r="B66" s="5">
        <f>+PYG!B83</f>
        <v>4506</v>
      </c>
      <c r="C66" s="5" t="str">
        <f>+PYG!C83</f>
        <v xml:space="preserve">        Amortizaciones</v>
      </c>
      <c r="D66" s="74">
        <f>IFERROR((EPyG!D66/EPyG!D$9),0)%</f>
        <v>0</v>
      </c>
      <c r="E66" s="74">
        <f>IFERROR((EPyG!E66/EPyG!E$9),0)%</f>
        <v>0</v>
      </c>
      <c r="F66" s="74">
        <f>IFERROR((EPyG!F66/EPyG!F$9),0)%</f>
        <v>0</v>
      </c>
      <c r="G66" s="74">
        <f>IFERROR((EPyG!G66/EPyG!G$9),0)%</f>
        <v>0</v>
      </c>
      <c r="H66" s="74">
        <f>IFERROR((EPyG!H66/EPyG!H$9),0)%</f>
        <v>0</v>
      </c>
      <c r="I66" s="74">
        <f>IFERROR((EPyG!I66/EPyG!I$9),0)%</f>
        <v>0</v>
      </c>
      <c r="J66" s="74">
        <f>IFERROR((EPyG!J66/EPyG!J$9),0)%</f>
        <v>0</v>
      </c>
      <c r="K66" s="74">
        <f>IFERROR((EPyG!K66/EPyG!K$9),0)%</f>
        <v>0</v>
      </c>
      <c r="L66" s="74">
        <f>IFERROR((EPyG!L66/EPyG!L$9),0)%</f>
        <v>0</v>
      </c>
      <c r="M66" s="74">
        <f>IFERROR((EPyG!M66/EPyG!M$9),0)%</f>
        <v>0</v>
      </c>
      <c r="N66" s="74">
        <f>IFERROR((EPyG!N66/EPyG!N$9),0)%</f>
        <v>0</v>
      </c>
      <c r="O66" s="74">
        <f>IFERROR((EPyG!O66/EPyG!O$9),0)%</f>
        <v>0</v>
      </c>
      <c r="P66" s="74">
        <f>IFERROR((EPyG!P66/EPyG!P$9),0)%</f>
        <v>0</v>
      </c>
    </row>
    <row r="67" spans="2:16">
      <c r="B67" s="5">
        <f>+PYG!B84</f>
        <v>4507</v>
      </c>
      <c r="C67" s="5" t="str">
        <f>+PYG!C84</f>
        <v xml:space="preserve">        Otros gastos</v>
      </c>
      <c r="D67" s="74">
        <f>IFERROR((EPyG!D67/EPyG!D$9),0)%</f>
        <v>0</v>
      </c>
      <c r="E67" s="74">
        <f>IFERROR((EPyG!E67/EPyG!E$9),0)%</f>
        <v>0</v>
      </c>
      <c r="F67" s="74">
        <f>IFERROR((EPyG!F67/EPyG!F$9),0)%</f>
        <v>0</v>
      </c>
      <c r="G67" s="74">
        <f>IFERROR((EPyG!G67/EPyG!G$9),0)%</f>
        <v>0</v>
      </c>
      <c r="H67" s="74">
        <f>IFERROR((EPyG!H67/EPyG!H$9),0)%</f>
        <v>0</v>
      </c>
      <c r="I67" s="74">
        <f>IFERROR((EPyG!I67/EPyG!I$9),0)%</f>
        <v>0</v>
      </c>
      <c r="J67" s="74">
        <f>IFERROR((EPyG!J67/EPyG!J$9),0)%</f>
        <v>0</v>
      </c>
      <c r="K67" s="74">
        <f>IFERROR((EPyG!K67/EPyG!K$9),0)%</f>
        <v>0</v>
      </c>
      <c r="L67" s="74">
        <f>IFERROR((EPyG!L67/EPyG!L$9),0)%</f>
        <v>0</v>
      </c>
      <c r="M67" s="74">
        <f>IFERROR((EPyG!M67/EPyG!M$9),0)%</f>
        <v>0</v>
      </c>
      <c r="N67" s="74">
        <f>IFERROR((EPyG!N67/EPyG!N$9),0)%</f>
        <v>0</v>
      </c>
      <c r="O67" s="74">
        <f>IFERROR((EPyG!O67/EPyG!O$9),0)%</f>
        <v>0</v>
      </c>
      <c r="P67" s="74">
        <f>IFERROR((EPyG!P67/EPyG!P$9),0)%</f>
        <v>0</v>
      </c>
    </row>
    <row r="68" spans="2:16">
      <c r="C68" s="5" t="str">
        <f>+PYG!C85</f>
        <v>MARGEN DE INTERMEDIACION</v>
      </c>
      <c r="D68" s="74">
        <f>IFERROR((EPyG!D68/EPyG!D$9),0)%</f>
        <v>0</v>
      </c>
      <c r="E68" s="74">
        <f>IFERROR((EPyG!E68/EPyG!E$9),0)%</f>
        <v>0</v>
      </c>
      <c r="F68" s="74">
        <f>IFERROR((EPyG!F68/EPyG!F$9),0)%</f>
        <v>0</v>
      </c>
      <c r="G68" s="74">
        <f>IFERROR((EPyG!G68/EPyG!G$9),0)%</f>
        <v>0</v>
      </c>
      <c r="H68" s="74">
        <f>IFERROR((EPyG!H68/EPyG!H$9),0)%</f>
        <v>0</v>
      </c>
      <c r="I68" s="74">
        <f>IFERROR((EPyG!I68/EPyG!I$9),0)%</f>
        <v>0</v>
      </c>
      <c r="J68" s="74">
        <f>IFERROR((EPyG!J68/EPyG!J$9),0)%</f>
        <v>0</v>
      </c>
      <c r="K68" s="74">
        <f>IFERROR((EPyG!K68/EPyG!K$9),0)%</f>
        <v>0</v>
      </c>
      <c r="L68" s="74">
        <f>IFERROR((EPyG!L68/EPyG!L$9),0)%</f>
        <v>0</v>
      </c>
      <c r="M68" s="74">
        <f>IFERROR((EPyG!M68/EPyG!M$9),0)%</f>
        <v>0</v>
      </c>
      <c r="N68" s="74">
        <f>IFERROR((EPyG!N68/EPyG!N$9),0)%</f>
        <v>0</v>
      </c>
      <c r="O68" s="74">
        <f>IFERROR((EPyG!O68/EPyG!O$9),0)%</f>
        <v>0</v>
      </c>
      <c r="P68" s="74">
        <f>IFERROR((EPyG!P68/EPyG!P$9),0)%</f>
        <v>0</v>
      </c>
    </row>
    <row r="69" spans="2:16">
      <c r="D69" s="74">
        <f>IFERROR((EPyG!D69/EPyG!D$9),0)%</f>
        <v>0</v>
      </c>
      <c r="E69" s="74">
        <f>IFERROR((EPyG!E69/EPyG!E$9),0)%</f>
        <v>0</v>
      </c>
      <c r="F69" s="74">
        <f>IFERROR((EPyG!F69/EPyG!F$9),0)%</f>
        <v>0</v>
      </c>
      <c r="G69" s="74">
        <f>IFERROR((EPyG!G69/EPyG!G$9),0)%</f>
        <v>0</v>
      </c>
      <c r="H69" s="74">
        <f>IFERROR((EPyG!H69/EPyG!H$9),0)%</f>
        <v>0</v>
      </c>
      <c r="I69" s="74">
        <f>IFERROR((EPyG!I69/EPyG!I$9),0)%</f>
        <v>0</v>
      </c>
      <c r="J69" s="74">
        <f>IFERROR((EPyG!J69/EPyG!J$9),0)%</f>
        <v>0</v>
      </c>
      <c r="K69" s="74">
        <f>IFERROR((EPyG!K69/EPyG!K$9),0)%</f>
        <v>0</v>
      </c>
      <c r="L69" s="74">
        <f>IFERROR((EPyG!L69/EPyG!L$9),0)%</f>
        <v>0</v>
      </c>
      <c r="M69" s="74">
        <f>IFERROR((EPyG!M69/EPyG!M$9),0)%</f>
        <v>0</v>
      </c>
      <c r="N69" s="74">
        <f>IFERROR((EPyG!N69/EPyG!N$9),0)%</f>
        <v>0</v>
      </c>
      <c r="O69" s="74">
        <f>IFERROR((EPyG!O69/EPyG!O$9),0)%</f>
        <v>0</v>
      </c>
      <c r="P69" s="74">
        <f>IFERROR((EPyG!P69/EPyG!P$9),0)%</f>
        <v>0</v>
      </c>
    </row>
    <row r="70" spans="2:16">
      <c r="B70" s="5">
        <f>+PYG!B87</f>
        <v>55</v>
      </c>
      <c r="C70" s="5" t="str">
        <f>+PYG!C87</f>
        <v>OTROS INGRESOS OPERACIONALES</v>
      </c>
      <c r="D70" s="74">
        <f>IFERROR((EPyG!D70/EPyG!D$9),0)%</f>
        <v>0</v>
      </c>
      <c r="E70" s="74">
        <f>IFERROR((EPyG!E70/EPyG!E$9),0)%</f>
        <v>0</v>
      </c>
      <c r="F70" s="74">
        <f>IFERROR((EPyG!F70/EPyG!F$9),0)%</f>
        <v>0</v>
      </c>
      <c r="G70" s="74">
        <f>IFERROR((EPyG!G70/EPyG!G$9),0)%</f>
        <v>0</v>
      </c>
      <c r="H70" s="74">
        <f>IFERROR((EPyG!H70/EPyG!H$9),0)%</f>
        <v>0</v>
      </c>
      <c r="I70" s="74">
        <f>IFERROR((EPyG!I70/EPyG!I$9),0)%</f>
        <v>0</v>
      </c>
      <c r="J70" s="74">
        <f>IFERROR((EPyG!J70/EPyG!J$9),0)%</f>
        <v>0</v>
      </c>
      <c r="K70" s="74">
        <f>IFERROR((EPyG!K70/EPyG!K$9),0)%</f>
        <v>0</v>
      </c>
      <c r="L70" s="74">
        <f>IFERROR((EPyG!L70/EPyG!L$9),0)%</f>
        <v>0</v>
      </c>
      <c r="M70" s="74">
        <f>IFERROR((EPyG!M70/EPyG!M$9),0)%</f>
        <v>0</v>
      </c>
      <c r="N70" s="74">
        <f>IFERROR((EPyG!N70/EPyG!N$9),0)%</f>
        <v>0</v>
      </c>
      <c r="O70" s="74">
        <f>IFERROR((EPyG!O70/EPyG!O$9),0)%</f>
        <v>0</v>
      </c>
      <c r="P70" s="74">
        <f>IFERROR((EPyG!P70/EPyG!P$9),0)%</f>
        <v>0</v>
      </c>
    </row>
    <row r="71" spans="2:16">
      <c r="B71" s="5">
        <f>+PYG!B88</f>
        <v>5502</v>
      </c>
      <c r="C71" s="5" t="str">
        <f>+PYG!C88</f>
        <v xml:space="preserve">        Utilidad en venta de bienes realizables y recuperados</v>
      </c>
      <c r="D71" s="74">
        <f>IFERROR((EPyG!D71/EPyG!D$9),0)%</f>
        <v>0</v>
      </c>
      <c r="E71" s="74">
        <f>IFERROR((EPyG!E71/EPyG!E$9),0)%</f>
        <v>0</v>
      </c>
      <c r="F71" s="74">
        <f>IFERROR((EPyG!F71/EPyG!F$9),0)%</f>
        <v>0</v>
      </c>
      <c r="G71" s="74">
        <f>IFERROR((EPyG!G71/EPyG!G$9),0)%</f>
        <v>0</v>
      </c>
      <c r="H71" s="74">
        <f>IFERROR((EPyG!H71/EPyG!H$9),0)%</f>
        <v>0</v>
      </c>
      <c r="I71" s="74">
        <f>IFERROR((EPyG!I71/EPyG!I$9),0)%</f>
        <v>0</v>
      </c>
      <c r="J71" s="74">
        <f>IFERROR((EPyG!J71/EPyG!J$9),0)%</f>
        <v>0</v>
      </c>
      <c r="K71" s="74">
        <f>IFERROR((EPyG!K71/EPyG!K$9),0)%</f>
        <v>0</v>
      </c>
      <c r="L71" s="74">
        <f>IFERROR((EPyG!L71/EPyG!L$9),0)%</f>
        <v>0</v>
      </c>
      <c r="M71" s="74">
        <f>IFERROR((EPyG!M71/EPyG!M$9),0)%</f>
        <v>0</v>
      </c>
      <c r="N71" s="74">
        <f>IFERROR((EPyG!N71/EPyG!N$9),0)%</f>
        <v>0</v>
      </c>
      <c r="O71" s="74">
        <f>IFERROR((EPyG!O71/EPyG!O$9),0)%</f>
        <v>0</v>
      </c>
      <c r="P71" s="74">
        <f>IFERROR((EPyG!P71/EPyG!P$9),0)%</f>
        <v>0</v>
      </c>
    </row>
    <row r="72" spans="2:16">
      <c r="B72" s="5">
        <f>+PYG!B89</f>
        <v>5590</v>
      </c>
      <c r="C72" s="5" t="str">
        <f>+PYG!C89</f>
        <v xml:space="preserve">        Otros</v>
      </c>
      <c r="D72" s="74">
        <f>IFERROR((EPyG!D72/EPyG!D$9),0)%</f>
        <v>0</v>
      </c>
      <c r="E72" s="74">
        <f>IFERROR((EPyG!E72/EPyG!E$9),0)%</f>
        <v>0</v>
      </c>
      <c r="F72" s="74">
        <f>IFERROR((EPyG!F72/EPyG!F$9),0)%</f>
        <v>0</v>
      </c>
      <c r="G72" s="74">
        <f>IFERROR((EPyG!G72/EPyG!G$9),0)%</f>
        <v>0</v>
      </c>
      <c r="H72" s="74">
        <f>IFERROR((EPyG!H72/EPyG!H$9),0)%</f>
        <v>0</v>
      </c>
      <c r="I72" s="74">
        <f>IFERROR((EPyG!I72/EPyG!I$9),0)%</f>
        <v>0</v>
      </c>
      <c r="J72" s="74">
        <f>IFERROR((EPyG!J72/EPyG!J$9),0)%</f>
        <v>0</v>
      </c>
      <c r="K72" s="74">
        <f>IFERROR((EPyG!K72/EPyG!K$9),0)%</f>
        <v>0</v>
      </c>
      <c r="L72" s="74">
        <f>IFERROR((EPyG!L72/EPyG!L$9),0)%</f>
        <v>0</v>
      </c>
      <c r="M72" s="74">
        <f>IFERROR((EPyG!M72/EPyG!M$9),0)%</f>
        <v>0</v>
      </c>
      <c r="N72" s="74">
        <f>IFERROR((EPyG!N72/EPyG!N$9),0)%</f>
        <v>0</v>
      </c>
      <c r="O72" s="74">
        <f>IFERROR((EPyG!O72/EPyG!O$9),0)%</f>
        <v>0</v>
      </c>
      <c r="P72" s="74">
        <f>IFERROR((EPyG!P72/EPyG!P$9),0)%</f>
        <v>0</v>
      </c>
    </row>
    <row r="73" spans="2:16">
      <c r="B73" s="5">
        <f>+PYG!B90</f>
        <v>46</v>
      </c>
      <c r="C73" s="5" t="str">
        <f>+PYG!C90</f>
        <v>OTRAS PERDIDAS OPERACIONALES</v>
      </c>
      <c r="D73" s="74">
        <f>IFERROR((EPyG!D73/EPyG!D$9),0)%</f>
        <v>0</v>
      </c>
      <c r="E73" s="74">
        <f>IFERROR((EPyG!E73/EPyG!E$9),0)%</f>
        <v>0</v>
      </c>
      <c r="F73" s="74">
        <f>IFERROR((EPyG!F73/EPyG!F$9),0)%</f>
        <v>0</v>
      </c>
      <c r="G73" s="74">
        <f>IFERROR((EPyG!G73/EPyG!G$9),0)%</f>
        <v>0</v>
      </c>
      <c r="H73" s="74">
        <f>IFERROR((EPyG!H73/EPyG!H$9),0)%</f>
        <v>0</v>
      </c>
      <c r="I73" s="74">
        <f>IFERROR((EPyG!I73/EPyG!I$9),0)%</f>
        <v>0</v>
      </c>
      <c r="J73" s="74">
        <f>IFERROR((EPyG!J73/EPyG!J$9),0)%</f>
        <v>0</v>
      </c>
      <c r="K73" s="74">
        <f>IFERROR((EPyG!K73/EPyG!K$9),0)%</f>
        <v>0</v>
      </c>
      <c r="L73" s="74">
        <f>IFERROR((EPyG!L73/EPyG!L$9),0)%</f>
        <v>0</v>
      </c>
      <c r="M73" s="74">
        <f>IFERROR((EPyG!M73/EPyG!M$9),0)%</f>
        <v>0</v>
      </c>
      <c r="N73" s="74">
        <f>IFERROR((EPyG!N73/EPyG!N$9),0)%</f>
        <v>0</v>
      </c>
      <c r="O73" s="74">
        <f>IFERROR((EPyG!O73/EPyG!O$9),0)%</f>
        <v>0</v>
      </c>
      <c r="P73" s="74">
        <f>IFERROR((EPyG!P73/EPyG!P$9),0)%</f>
        <v>0</v>
      </c>
    </row>
    <row r="74" spans="2:16">
      <c r="B74" s="5">
        <f>+PYG!B91</f>
        <v>4690</v>
      </c>
      <c r="C74" s="5" t="str">
        <f>+PYG!C91</f>
        <v xml:space="preserve">        Otras</v>
      </c>
      <c r="D74" s="74">
        <f>IFERROR((EPyG!D74/EPyG!D$9),0)%</f>
        <v>0</v>
      </c>
      <c r="E74" s="74">
        <f>IFERROR((EPyG!E74/EPyG!E$9),0)%</f>
        <v>0</v>
      </c>
      <c r="F74" s="74">
        <f>IFERROR((EPyG!F74/EPyG!F$9),0)%</f>
        <v>0</v>
      </c>
      <c r="G74" s="74">
        <f>IFERROR((EPyG!G74/EPyG!G$9),0)%</f>
        <v>0</v>
      </c>
      <c r="H74" s="74">
        <f>IFERROR((EPyG!H74/EPyG!H$9),0)%</f>
        <v>0</v>
      </c>
      <c r="I74" s="74">
        <f>IFERROR((EPyG!I74/EPyG!I$9),0)%</f>
        <v>0</v>
      </c>
      <c r="J74" s="74">
        <f>IFERROR((EPyG!J74/EPyG!J$9),0)%</f>
        <v>0</v>
      </c>
      <c r="K74" s="74">
        <f>IFERROR((EPyG!K74/EPyG!K$9),0)%</f>
        <v>0</v>
      </c>
      <c r="L74" s="74">
        <f>IFERROR((EPyG!L74/EPyG!L$9),0)%</f>
        <v>0</v>
      </c>
      <c r="M74" s="74">
        <f>IFERROR((EPyG!M74/EPyG!M$9),0)%</f>
        <v>0</v>
      </c>
      <c r="N74" s="74">
        <f>IFERROR((EPyG!N74/EPyG!N$9),0)%</f>
        <v>0</v>
      </c>
      <c r="O74" s="74">
        <f>IFERROR((EPyG!O74/EPyG!O$9),0)%</f>
        <v>0</v>
      </c>
      <c r="P74" s="74">
        <f>IFERROR((EPyG!P74/EPyG!P$9),0)%</f>
        <v>0</v>
      </c>
    </row>
    <row r="75" spans="2:16">
      <c r="C75" s="5" t="str">
        <f>+PYG!C92</f>
        <v>MARGEN OPERACIONAL</v>
      </c>
      <c r="D75" s="74">
        <f>IFERROR((EPyG!D75/EPyG!D$9),0)%</f>
        <v>0</v>
      </c>
      <c r="E75" s="74">
        <f>IFERROR((EPyG!E75/EPyG!E$9),0)%</f>
        <v>0</v>
      </c>
      <c r="F75" s="74">
        <f>IFERROR((EPyG!F75/EPyG!F$9),0)%</f>
        <v>0</v>
      </c>
      <c r="G75" s="74">
        <f>IFERROR((EPyG!G75/EPyG!G$9),0)%</f>
        <v>0</v>
      </c>
      <c r="H75" s="74">
        <f>IFERROR((EPyG!H75/EPyG!H$9),0)%</f>
        <v>0</v>
      </c>
      <c r="I75" s="74">
        <f>IFERROR((EPyG!I75/EPyG!I$9),0)%</f>
        <v>0</v>
      </c>
      <c r="J75" s="74">
        <f>IFERROR((EPyG!J75/EPyG!J$9),0)%</f>
        <v>0</v>
      </c>
      <c r="K75" s="74">
        <f>IFERROR((EPyG!K75/EPyG!K$9),0)%</f>
        <v>0</v>
      </c>
      <c r="L75" s="74">
        <f>IFERROR((EPyG!L75/EPyG!L$9),0)%</f>
        <v>0</v>
      </c>
      <c r="M75" s="74">
        <f>IFERROR((EPyG!M75/EPyG!M$9),0)%</f>
        <v>0</v>
      </c>
      <c r="N75" s="74">
        <f>IFERROR((EPyG!N75/EPyG!N$9),0)%</f>
        <v>0</v>
      </c>
      <c r="O75" s="74">
        <f>IFERROR((EPyG!O75/EPyG!O$9),0)%</f>
        <v>0</v>
      </c>
      <c r="P75" s="74">
        <f>IFERROR((EPyG!P75/EPyG!P$9),0)%</f>
        <v>0</v>
      </c>
    </row>
    <row r="76" spans="2:16">
      <c r="D76" s="74">
        <f>IFERROR((EPyG!D76/EPyG!D$9),0)%</f>
        <v>0</v>
      </c>
      <c r="E76" s="74">
        <f>IFERROR((EPyG!E76/EPyG!E$9),0)%</f>
        <v>0</v>
      </c>
      <c r="F76" s="74">
        <f>IFERROR((EPyG!F76/EPyG!F$9),0)%</f>
        <v>0</v>
      </c>
      <c r="G76" s="74">
        <f>IFERROR((EPyG!G76/EPyG!G$9),0)%</f>
        <v>0</v>
      </c>
      <c r="H76" s="74">
        <f>IFERROR((EPyG!H76/EPyG!H$9),0)%</f>
        <v>0</v>
      </c>
      <c r="I76" s="74">
        <f>IFERROR((EPyG!I76/EPyG!I$9),0)%</f>
        <v>0</v>
      </c>
      <c r="J76" s="74">
        <f>IFERROR((EPyG!J76/EPyG!J$9),0)%</f>
        <v>0</v>
      </c>
      <c r="K76" s="74">
        <f>IFERROR((EPyG!K76/EPyG!K$9),0)%</f>
        <v>0</v>
      </c>
      <c r="L76" s="74">
        <f>IFERROR((EPyG!L76/EPyG!L$9),0)%</f>
        <v>0</v>
      </c>
      <c r="M76" s="74">
        <f>IFERROR((EPyG!M76/EPyG!M$9),0)%</f>
        <v>0</v>
      </c>
      <c r="N76" s="74">
        <f>IFERROR((EPyG!N76/EPyG!N$9),0)%</f>
        <v>0</v>
      </c>
      <c r="O76" s="74">
        <f>IFERROR((EPyG!O76/EPyG!O$9),0)%</f>
        <v>0</v>
      </c>
      <c r="P76" s="74">
        <f>IFERROR((EPyG!P76/EPyG!P$9),0)%</f>
        <v>0</v>
      </c>
    </row>
    <row r="77" spans="2:16">
      <c r="B77" s="5">
        <f>+PYG!B94</f>
        <v>56</v>
      </c>
      <c r="C77" s="5" t="str">
        <f>+PYG!C94</f>
        <v>OTROS INGRESOS</v>
      </c>
      <c r="D77" s="74">
        <f>IFERROR((EPyG!D77/EPyG!D$9),0)%</f>
        <v>0</v>
      </c>
      <c r="E77" s="74">
        <f>IFERROR((EPyG!E77/EPyG!E$9),0)%</f>
        <v>0</v>
      </c>
      <c r="F77" s="74">
        <f>IFERROR((EPyG!F77/EPyG!F$9),0)%</f>
        <v>0</v>
      </c>
      <c r="G77" s="74">
        <f>IFERROR((EPyG!G77/EPyG!G$9),0)%</f>
        <v>0</v>
      </c>
      <c r="H77" s="74">
        <f>IFERROR((EPyG!H77/EPyG!H$9),0)%</f>
        <v>0</v>
      </c>
      <c r="I77" s="74">
        <f>IFERROR((EPyG!I77/EPyG!I$9),0)%</f>
        <v>0</v>
      </c>
      <c r="J77" s="74">
        <f>IFERROR((EPyG!J77/EPyG!J$9),0)%</f>
        <v>0</v>
      </c>
      <c r="K77" s="74">
        <f>IFERROR((EPyG!K77/EPyG!K$9),0)%</f>
        <v>0</v>
      </c>
      <c r="L77" s="74">
        <f>IFERROR((EPyG!L77/EPyG!L$9),0)%</f>
        <v>0</v>
      </c>
      <c r="M77" s="74">
        <f>IFERROR((EPyG!M77/EPyG!M$9),0)%</f>
        <v>0</v>
      </c>
      <c r="N77" s="74">
        <f>IFERROR((EPyG!N77/EPyG!N$9),0)%</f>
        <v>0</v>
      </c>
      <c r="O77" s="74">
        <f>IFERROR((EPyG!O77/EPyG!O$9),0)%</f>
        <v>0</v>
      </c>
      <c r="P77" s="74">
        <f>IFERROR((EPyG!P77/EPyG!P$9),0)%</f>
        <v>0</v>
      </c>
    </row>
    <row r="78" spans="2:16">
      <c r="B78" s="5">
        <f>+PYG!B95</f>
        <v>5602</v>
      </c>
      <c r="C78" s="5" t="str">
        <f>+PYG!C95</f>
        <v xml:space="preserve">        Utilidad en venta de acciones y participaciones</v>
      </c>
      <c r="D78" s="74">
        <f>IFERROR((EPyG!D78/EPyG!D$9),0)%</f>
        <v>0</v>
      </c>
      <c r="E78" s="74">
        <f>IFERROR((EPyG!E78/EPyG!E$9),0)%</f>
        <v>0</v>
      </c>
      <c r="F78" s="74">
        <f>IFERROR((EPyG!F78/EPyG!F$9),0)%</f>
        <v>0</v>
      </c>
      <c r="G78" s="74">
        <f>IFERROR((EPyG!G78/EPyG!G$9),0)%</f>
        <v>0</v>
      </c>
      <c r="H78" s="74">
        <f>IFERROR((EPyG!H78/EPyG!H$9),0)%</f>
        <v>0</v>
      </c>
      <c r="I78" s="74">
        <f>IFERROR((EPyG!I78/EPyG!I$9),0)%</f>
        <v>0</v>
      </c>
      <c r="J78" s="74">
        <f>IFERROR((EPyG!J78/EPyG!J$9),0)%</f>
        <v>0</v>
      </c>
      <c r="K78" s="74">
        <f>IFERROR((EPyG!K78/EPyG!K$9),0)%</f>
        <v>0</v>
      </c>
      <c r="L78" s="74">
        <f>IFERROR((EPyG!L78/EPyG!L$9),0)%</f>
        <v>0</v>
      </c>
      <c r="M78" s="74">
        <f>IFERROR((EPyG!M78/EPyG!M$9),0)%</f>
        <v>0</v>
      </c>
      <c r="N78" s="74">
        <f>IFERROR((EPyG!N78/EPyG!N$9),0)%</f>
        <v>0</v>
      </c>
      <c r="O78" s="74">
        <f>IFERROR((EPyG!O78/EPyG!O$9),0)%</f>
        <v>0</v>
      </c>
      <c r="P78" s="74">
        <f>IFERROR((EPyG!P78/EPyG!P$9),0)%</f>
        <v>0</v>
      </c>
    </row>
    <row r="79" spans="2:16">
      <c r="B79" s="5">
        <f>+PYG!B96</f>
        <v>5604</v>
      </c>
      <c r="C79" s="5" t="str">
        <f>+PYG!C96</f>
        <v xml:space="preserve">        Recuperaciones de activos financieros</v>
      </c>
      <c r="D79" s="74">
        <f>IFERROR((EPyG!D79/EPyG!D$9),0)%</f>
        <v>0</v>
      </c>
      <c r="E79" s="74">
        <f>IFERROR((EPyG!E79/EPyG!E$9),0)%</f>
        <v>0</v>
      </c>
      <c r="F79" s="74">
        <f>IFERROR((EPyG!F79/EPyG!F$9),0)%</f>
        <v>0</v>
      </c>
      <c r="G79" s="74">
        <f>IFERROR((EPyG!G79/EPyG!G$9),0)%</f>
        <v>0</v>
      </c>
      <c r="H79" s="74">
        <f>IFERROR((EPyG!H79/EPyG!H$9),0)%</f>
        <v>0</v>
      </c>
      <c r="I79" s="74">
        <f>IFERROR((EPyG!I79/EPyG!I$9),0)%</f>
        <v>0</v>
      </c>
      <c r="J79" s="74">
        <f>IFERROR((EPyG!J79/EPyG!J$9),0)%</f>
        <v>0</v>
      </c>
      <c r="K79" s="74">
        <f>IFERROR((EPyG!K79/EPyG!K$9),0)%</f>
        <v>0</v>
      </c>
      <c r="L79" s="74">
        <f>IFERROR((EPyG!L79/EPyG!L$9),0)%</f>
        <v>0</v>
      </c>
      <c r="M79" s="74">
        <f>IFERROR((EPyG!M79/EPyG!M$9),0)%</f>
        <v>0</v>
      </c>
      <c r="N79" s="74">
        <f>IFERROR((EPyG!N79/EPyG!N$9),0)%</f>
        <v>0</v>
      </c>
      <c r="O79" s="74">
        <f>IFERROR((EPyG!O79/EPyG!O$9),0)%</f>
        <v>0</v>
      </c>
      <c r="P79" s="74">
        <f>IFERROR((EPyG!P79/EPyG!P$9),0)%</f>
        <v>0</v>
      </c>
    </row>
    <row r="80" spans="2:16">
      <c r="B80" s="5">
        <f>+PYG!B97</f>
        <v>47</v>
      </c>
      <c r="C80" s="5" t="str">
        <f>+PYG!C97</f>
        <v>OTROS GASTOS Y PERDIDAS</v>
      </c>
      <c r="D80" s="74">
        <f>IFERROR((EPyG!D80/EPyG!D$9),0)%</f>
        <v>0</v>
      </c>
      <c r="E80" s="74">
        <f>IFERROR((EPyG!E80/EPyG!E$9),0)%</f>
        <v>0</v>
      </c>
      <c r="F80" s="74">
        <f>IFERROR((EPyG!F80/EPyG!F$9),0)%</f>
        <v>0</v>
      </c>
      <c r="G80" s="74">
        <f>IFERROR((EPyG!G80/EPyG!G$9),0)%</f>
        <v>0</v>
      </c>
      <c r="H80" s="74">
        <f>IFERROR((EPyG!H80/EPyG!H$9),0)%</f>
        <v>0</v>
      </c>
      <c r="I80" s="74">
        <f>IFERROR((EPyG!I80/EPyG!I$9),0)%</f>
        <v>0</v>
      </c>
      <c r="J80" s="74">
        <f>IFERROR((EPyG!J80/EPyG!J$9),0)%</f>
        <v>0</v>
      </c>
      <c r="K80" s="74">
        <f>IFERROR((EPyG!K80/EPyG!K$9),0)%</f>
        <v>0</v>
      </c>
      <c r="L80" s="74">
        <f>IFERROR((EPyG!L80/EPyG!L$9),0)%</f>
        <v>0</v>
      </c>
      <c r="M80" s="74">
        <f>IFERROR((EPyG!M80/EPyG!M$9),0)%</f>
        <v>0</v>
      </c>
      <c r="N80" s="74">
        <f>IFERROR((EPyG!N80/EPyG!N$9),0)%</f>
        <v>0</v>
      </c>
      <c r="O80" s="74">
        <f>IFERROR((EPyG!O80/EPyG!O$9),0)%</f>
        <v>0</v>
      </c>
      <c r="P80" s="74">
        <f>IFERROR((EPyG!P80/EPyG!P$9),0)%</f>
        <v>0</v>
      </c>
    </row>
    <row r="81" spans="2:16">
      <c r="B81" s="5">
        <f>+PYG!B98</f>
        <v>4703</v>
      </c>
      <c r="C81" s="5" t="str">
        <f>+PYG!C98</f>
        <v xml:space="preserve">        Intereses y comisiones devengados en ejercicios anteriores</v>
      </c>
      <c r="D81" s="74">
        <f>IFERROR((EPyG!D81/EPyG!D$9),0)%</f>
        <v>0</v>
      </c>
      <c r="E81" s="74">
        <f>IFERROR((EPyG!E81/EPyG!E$9),0)%</f>
        <v>0</v>
      </c>
      <c r="F81" s="74">
        <f>IFERROR((EPyG!F81/EPyG!F$9),0)%</f>
        <v>0</v>
      </c>
      <c r="G81" s="74">
        <f>IFERROR((EPyG!G81/EPyG!G$9),0)%</f>
        <v>0</v>
      </c>
      <c r="H81" s="74">
        <f>IFERROR((EPyG!H81/EPyG!H$9),0)%</f>
        <v>0</v>
      </c>
      <c r="I81" s="74">
        <f>IFERROR((EPyG!I81/EPyG!I$9),0)%</f>
        <v>0</v>
      </c>
      <c r="J81" s="74">
        <f>IFERROR((EPyG!J81/EPyG!J$9),0)%</f>
        <v>0</v>
      </c>
      <c r="K81" s="74">
        <f>IFERROR((EPyG!K81/EPyG!K$9),0)%</f>
        <v>0</v>
      </c>
      <c r="L81" s="74">
        <f>IFERROR((EPyG!L81/EPyG!L$9),0)%</f>
        <v>0</v>
      </c>
      <c r="M81" s="74">
        <f>IFERROR((EPyG!M81/EPyG!M$9),0)%</f>
        <v>0</v>
      </c>
      <c r="N81" s="74">
        <f>IFERROR((EPyG!N81/EPyG!N$9),0)%</f>
        <v>0</v>
      </c>
      <c r="O81" s="74">
        <f>IFERROR((EPyG!O81/EPyG!O$9),0)%</f>
        <v>0</v>
      </c>
      <c r="P81" s="74">
        <f>IFERROR((EPyG!P81/EPyG!P$9),0)%</f>
        <v>0</v>
      </c>
    </row>
    <row r="82" spans="2:16">
      <c r="B82" s="5">
        <f>+PYG!B99</f>
        <v>4790</v>
      </c>
      <c r="C82" s="5" t="str">
        <f>+PYG!C99</f>
        <v xml:space="preserve">        Otros</v>
      </c>
      <c r="D82" s="74">
        <f>IFERROR((EPyG!D82/EPyG!D$9),0)%</f>
        <v>0</v>
      </c>
      <c r="E82" s="74">
        <f>IFERROR((EPyG!E82/EPyG!E$9),0)%</f>
        <v>0</v>
      </c>
      <c r="F82" s="74">
        <f>IFERROR((EPyG!F82/EPyG!F$9),0)%</f>
        <v>0</v>
      </c>
      <c r="G82" s="74">
        <f>IFERROR((EPyG!G82/EPyG!G$9),0)%</f>
        <v>0</v>
      </c>
      <c r="H82" s="74">
        <f>IFERROR((EPyG!H82/EPyG!H$9),0)%</f>
        <v>0</v>
      </c>
      <c r="I82" s="74">
        <f>IFERROR((EPyG!I82/EPyG!I$9),0)%</f>
        <v>0</v>
      </c>
      <c r="J82" s="74">
        <f>IFERROR((EPyG!J82/EPyG!J$9),0)%</f>
        <v>0</v>
      </c>
      <c r="K82" s="74">
        <f>IFERROR((EPyG!K82/EPyG!K$9),0)%</f>
        <v>0</v>
      </c>
      <c r="L82" s="74">
        <f>IFERROR((EPyG!L82/EPyG!L$9),0)%</f>
        <v>0</v>
      </c>
      <c r="M82" s="74">
        <f>IFERROR((EPyG!M82/EPyG!M$9),0)%</f>
        <v>0</v>
      </c>
      <c r="N82" s="74">
        <f>IFERROR((EPyG!N82/EPyG!N$9),0)%</f>
        <v>0</v>
      </c>
      <c r="O82" s="74">
        <f>IFERROR((EPyG!O82/EPyG!O$9),0)%</f>
        <v>0</v>
      </c>
      <c r="P82" s="74">
        <f>IFERROR((EPyG!P82/EPyG!P$9),0)%</f>
        <v>0</v>
      </c>
    </row>
    <row r="83" spans="2:16">
      <c r="C83" s="5" t="str">
        <f>+PYG!C100</f>
        <v>GANANCIA O (PERDIDA) ANTES DE IMPUESTOS</v>
      </c>
      <c r="D83" s="74">
        <f>IFERROR((EPyG!D83/EPyG!D$9),0)%</f>
        <v>0</v>
      </c>
      <c r="E83" s="74">
        <f>IFERROR((EPyG!E83/EPyG!E$9),0)%</f>
        <v>0</v>
      </c>
      <c r="F83" s="74">
        <f>IFERROR((EPyG!F83/EPyG!F$9),0)%</f>
        <v>0</v>
      </c>
      <c r="G83" s="74">
        <f>IFERROR((EPyG!G83/EPyG!G$9),0)%</f>
        <v>0</v>
      </c>
      <c r="H83" s="74">
        <f>IFERROR((EPyG!H83/EPyG!H$9),0)%</f>
        <v>0</v>
      </c>
      <c r="I83" s="74">
        <f>IFERROR((EPyG!I83/EPyG!I$9),0)%</f>
        <v>0</v>
      </c>
      <c r="J83" s="74">
        <f>IFERROR((EPyG!J83/EPyG!J$9),0)%</f>
        <v>0</v>
      </c>
      <c r="K83" s="74">
        <f>IFERROR((EPyG!K83/EPyG!K$9),0)%</f>
        <v>0</v>
      </c>
      <c r="L83" s="74">
        <f>IFERROR((EPyG!L83/EPyG!L$9),0)%</f>
        <v>0</v>
      </c>
      <c r="M83" s="74">
        <f>IFERROR((EPyG!M83/EPyG!M$9),0)%</f>
        <v>0</v>
      </c>
      <c r="N83" s="74">
        <f>IFERROR((EPyG!N83/EPyG!N$9),0)%</f>
        <v>0</v>
      </c>
      <c r="O83" s="74">
        <f>IFERROR((EPyG!O83/EPyG!O$9),0)%</f>
        <v>0</v>
      </c>
      <c r="P83" s="74">
        <f>IFERROR((EPyG!P83/EPyG!P$9),0)%</f>
        <v>0</v>
      </c>
    </row>
    <row r="84" spans="2:16">
      <c r="D84" s="74">
        <f>IFERROR((EPyG!D84/EPyG!D$9),0)%</f>
        <v>0</v>
      </c>
      <c r="E84" s="74">
        <f>IFERROR((EPyG!E84/EPyG!E$9),0)%</f>
        <v>0</v>
      </c>
      <c r="F84" s="74">
        <f>IFERROR((EPyG!F84/EPyG!F$9),0)%</f>
        <v>0</v>
      </c>
      <c r="G84" s="74">
        <f>IFERROR((EPyG!G84/EPyG!G$9),0)%</f>
        <v>0</v>
      </c>
      <c r="H84" s="74">
        <f>IFERROR((EPyG!H84/EPyG!H$9),0)%</f>
        <v>0</v>
      </c>
      <c r="I84" s="74">
        <f>IFERROR((EPyG!I84/EPyG!I$9),0)%</f>
        <v>0</v>
      </c>
      <c r="J84" s="74">
        <f>IFERROR((EPyG!J84/EPyG!J$9),0)%</f>
        <v>0</v>
      </c>
      <c r="K84" s="74">
        <f>IFERROR((EPyG!K84/EPyG!K$9),0)%</f>
        <v>0</v>
      </c>
      <c r="L84" s="74">
        <f>IFERROR((EPyG!L84/EPyG!L$9),0)%</f>
        <v>0</v>
      </c>
      <c r="M84" s="74">
        <f>IFERROR((EPyG!M84/EPyG!M$9),0)%</f>
        <v>0</v>
      </c>
      <c r="N84" s="74">
        <f>IFERROR((EPyG!N84/EPyG!N$9),0)%</f>
        <v>0</v>
      </c>
      <c r="O84" s="74">
        <f>IFERROR((EPyG!O84/EPyG!O$9),0)%</f>
        <v>0</v>
      </c>
      <c r="P84" s="74">
        <f>IFERROR((EPyG!P84/EPyG!P$9),0)%</f>
        <v>0</v>
      </c>
    </row>
    <row r="85" spans="2:16">
      <c r="B85" s="5">
        <f>+PYG!B102</f>
        <v>48</v>
      </c>
      <c r="C85" s="5" t="str">
        <f>+PYG!C102</f>
        <v>IMPUESTOS Y PARTICIPACION A EMPLEADOS</v>
      </c>
      <c r="D85" s="74">
        <f>IFERROR((EPyG!D85/EPyG!D$9),0)%</f>
        <v>0</v>
      </c>
      <c r="E85" s="74">
        <f>IFERROR((EPyG!E85/EPyG!E$9),0)%</f>
        <v>0</v>
      </c>
      <c r="F85" s="74">
        <f>IFERROR((EPyG!F85/EPyG!F$9),0)%</f>
        <v>0</v>
      </c>
      <c r="G85" s="74">
        <f>IFERROR((EPyG!G85/EPyG!G$9),0)%</f>
        <v>0</v>
      </c>
      <c r="H85" s="74">
        <f>IFERROR((EPyG!H85/EPyG!H$9),0)%</f>
        <v>0</v>
      </c>
      <c r="I85" s="74">
        <f>IFERROR((EPyG!I85/EPyG!I$9),0)%</f>
        <v>0</v>
      </c>
      <c r="J85" s="74">
        <f>IFERROR((EPyG!J85/EPyG!J$9),0)%</f>
        <v>0</v>
      </c>
      <c r="K85" s="74">
        <f>IFERROR((EPyG!K85/EPyG!K$9),0)%</f>
        <v>0</v>
      </c>
      <c r="L85" s="74">
        <f>IFERROR((EPyG!L85/EPyG!L$9),0)%</f>
        <v>0</v>
      </c>
      <c r="M85" s="74">
        <f>IFERROR((EPyG!M85/EPyG!M$9),0)%</f>
        <v>0</v>
      </c>
      <c r="N85" s="74">
        <f>IFERROR((EPyG!N85/EPyG!N$9),0)%</f>
        <v>0</v>
      </c>
      <c r="O85" s="74">
        <f>IFERROR((EPyG!O85/EPyG!O$9),0)%</f>
        <v>0</v>
      </c>
      <c r="P85" s="74">
        <f>IFERROR((EPyG!P85/EPyG!P$9),0)%</f>
        <v>0</v>
      </c>
    </row>
    <row r="86" spans="2:16">
      <c r="D86" s="74">
        <f>IFERROR((EPyG!D86/EPyG!D$9),0)%</f>
        <v>0</v>
      </c>
      <c r="E86" s="74">
        <f>IFERROR((EPyG!E86/EPyG!E$9),0)%</f>
        <v>0</v>
      </c>
      <c r="F86" s="74">
        <f>IFERROR((EPyG!F86/EPyG!F$9),0)%</f>
        <v>0</v>
      </c>
      <c r="G86" s="74">
        <f>IFERROR((EPyG!G86/EPyG!G$9),0)%</f>
        <v>0</v>
      </c>
      <c r="H86" s="74">
        <f>IFERROR((EPyG!H86/EPyG!H$9),0)%</f>
        <v>0</v>
      </c>
      <c r="I86" s="74">
        <f>IFERROR((EPyG!I86/EPyG!I$9),0)%</f>
        <v>0</v>
      </c>
      <c r="J86" s="74">
        <f>IFERROR((EPyG!J86/EPyG!J$9),0)%</f>
        <v>0</v>
      </c>
      <c r="K86" s="74">
        <f>IFERROR((EPyG!K86/EPyG!K$9),0)%</f>
        <v>0</v>
      </c>
      <c r="L86" s="74">
        <f>IFERROR((EPyG!L86/EPyG!L$9),0)%</f>
        <v>0</v>
      </c>
      <c r="M86" s="74">
        <f>IFERROR((EPyG!M86/EPyG!M$9),0)%</f>
        <v>0</v>
      </c>
      <c r="N86" s="74">
        <f>IFERROR((EPyG!N86/EPyG!N$9),0)%</f>
        <v>0</v>
      </c>
      <c r="O86" s="74">
        <f>IFERROR((EPyG!O86/EPyG!O$9),0)%</f>
        <v>0</v>
      </c>
      <c r="P86" s="74">
        <f>IFERROR((EPyG!P86/EPyG!P$9),0)%</f>
        <v>0</v>
      </c>
    </row>
    <row r="87" spans="2:16">
      <c r="C87" s="5" t="str">
        <f>+PYG!C104</f>
        <v>GANANCIA O (PERDIDA) DEL EJERCICIO</v>
      </c>
      <c r="D87" s="74">
        <f>IFERROR((EPyG!D87/EPyG!D$9),0)%</f>
        <v>0</v>
      </c>
      <c r="E87" s="74">
        <f>IFERROR((EPyG!E87/EPyG!E$9),0)%</f>
        <v>0</v>
      </c>
      <c r="F87" s="74">
        <f>IFERROR((EPyG!F87/EPyG!F$9),0)%</f>
        <v>0</v>
      </c>
      <c r="G87" s="74">
        <f>IFERROR((EPyG!G87/EPyG!G$9),0)%</f>
        <v>0</v>
      </c>
      <c r="H87" s="74">
        <f>IFERROR((EPyG!H87/EPyG!H$9),0)%</f>
        <v>0</v>
      </c>
      <c r="I87" s="74">
        <f>IFERROR((EPyG!I87/EPyG!I$9),0)%</f>
        <v>0</v>
      </c>
      <c r="J87" s="74">
        <f>IFERROR((EPyG!J87/EPyG!J$9),0)%</f>
        <v>0</v>
      </c>
      <c r="K87" s="74">
        <f>IFERROR((EPyG!K87/EPyG!K$9),0)%</f>
        <v>0</v>
      </c>
      <c r="L87" s="74">
        <f>IFERROR((EPyG!L87/EPyG!L$9),0)%</f>
        <v>0</v>
      </c>
      <c r="M87" s="74">
        <f>IFERROR((EPyG!M87/EPyG!M$9),0)%</f>
        <v>0</v>
      </c>
      <c r="N87" s="74">
        <f>IFERROR((EPyG!N87/EPyG!N$9),0)%</f>
        <v>0</v>
      </c>
      <c r="O87" s="74">
        <f>IFERROR((EPyG!O87/EPyG!O$9),0)%</f>
        <v>0</v>
      </c>
      <c r="P87" s="74">
        <f>IFERROR((EPyG!P87/EPyG!P$9),0)%</f>
        <v>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E41"/>
  <sheetViews>
    <sheetView showGridLines="0" zoomScale="80" zoomScaleNormal="80" workbookViewId="0">
      <pane xSplit="3" ySplit="7" topLeftCell="I8" activePane="bottomRight" state="frozen"/>
      <selection activeCell="B45" sqref="B45"/>
      <selection pane="topRight" activeCell="B45" sqref="B45"/>
      <selection pane="bottomLeft" activeCell="B45" sqref="B45"/>
      <selection pane="bottomRight" activeCell="D1" sqref="D1:M1048576"/>
    </sheetView>
  </sheetViews>
  <sheetFormatPr defaultColWidth="11.42578125" defaultRowHeight="14.25"/>
  <cols>
    <col min="1" max="1" width="5.85546875" style="5" customWidth="1"/>
    <col min="2" max="2" width="8.42578125" style="100" customWidth="1"/>
    <col min="3" max="3" width="92.28515625" style="5" customWidth="1"/>
    <col min="4" max="13" width="13.5703125" style="5" hidden="1" customWidth="1"/>
    <col min="14" max="16" width="13.5703125" style="5" bestFit="1" customWidth="1"/>
    <col min="17" max="16384" width="11.42578125" style="5"/>
  </cols>
  <sheetData>
    <row r="1" spans="1:83" s="2" customFormat="1">
      <c r="B1" s="120"/>
      <c r="C1" s="1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83" s="2" customFormat="1" ht="15">
      <c r="B2" s="120"/>
      <c r="C2" s="68" t="s">
        <v>746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83" s="2" customFormat="1" ht="15">
      <c r="B3" s="120"/>
      <c r="C3" s="68" t="str">
        <f>BALANCE!B3</f>
        <v>FOREIGNEXCHANGE ECUADOR S.A. CASA DE CAMBIOS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83" s="2" customFormat="1" ht="15">
      <c r="B4" s="120"/>
      <c r="C4" s="69" t="str">
        <f>BALANCE!B4</f>
        <v>OCTUBRE DICIEMBRE de 2013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83" s="111" customFormat="1" ht="15">
      <c r="B5" s="120"/>
      <c r="C5" s="124" t="s">
        <v>737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</row>
    <row r="6" spans="1:83" s="2" customFormat="1" ht="15">
      <c r="A6" s="101"/>
      <c r="B6" s="121"/>
      <c r="C6" s="7"/>
      <c r="D6" s="105">
        <f>+BALANCE!D6</f>
        <v>41274</v>
      </c>
      <c r="E6" s="105">
        <f>+BALANCE!E6</f>
        <v>41305</v>
      </c>
      <c r="F6" s="105">
        <f>+BALANCE!F6</f>
        <v>41333</v>
      </c>
      <c r="G6" s="105">
        <f>+BALANCE!G6</f>
        <v>41364</v>
      </c>
      <c r="H6" s="105">
        <f>+BALANCE!H6</f>
        <v>41394</v>
      </c>
      <c r="I6" s="105">
        <f>+BALANCE!I6</f>
        <v>41425</v>
      </c>
      <c r="J6" s="105">
        <f>+BALANCE!J6</f>
        <v>41455</v>
      </c>
      <c r="K6" s="105">
        <f>+BALANCE!K6</f>
        <v>41486</v>
      </c>
      <c r="L6" s="105">
        <f>+BALANCE!L6</f>
        <v>41517</v>
      </c>
      <c r="M6" s="105">
        <f>+BALANCE!M6</f>
        <v>41547</v>
      </c>
      <c r="N6" s="105">
        <f>+BALANCE!N6</f>
        <v>41578</v>
      </c>
      <c r="O6" s="105">
        <f>+BALANCE!O6</f>
        <v>41608</v>
      </c>
      <c r="P6" s="105">
        <f>+BALANCE!P6</f>
        <v>41639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</row>
    <row r="7" spans="1:83" s="12" customFormat="1" ht="19.5" customHeight="1">
      <c r="A7" s="123">
        <v>1</v>
      </c>
      <c r="B7" s="99" t="s">
        <v>747</v>
      </c>
      <c r="C7" s="10" t="s">
        <v>748</v>
      </c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</row>
    <row r="8" spans="1:83">
      <c r="C8" s="70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83" ht="15">
      <c r="C9" s="50" t="s">
        <v>749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83" ht="16.5">
      <c r="B10" s="122" t="s">
        <v>776</v>
      </c>
      <c r="C10" s="71" t="s">
        <v>788</v>
      </c>
      <c r="D10" s="119">
        <f>IFERROR(IF(BALANCE!D5=12,(BALANCE!D1231/BALANCE!D1196),(BALANCE!D1233/BALANCE!D1196)),0)</f>
        <v>0</v>
      </c>
      <c r="E10" s="119">
        <f>IFERROR(IF(BALANCE!E5=12,(BALANCE!E1231/BALANCE!E1196),(BALANCE!E1233/BALANCE!E1196)),0)</f>
        <v>0</v>
      </c>
      <c r="F10" s="119">
        <f>IFERROR(IF(BALANCE!F5=12,(BALANCE!F1231/BALANCE!F1196),(BALANCE!F1233/BALANCE!F1196)),0)</f>
        <v>0</v>
      </c>
      <c r="G10" s="119">
        <f>IFERROR(IF(BALANCE!G5=12,(BALANCE!G1231/BALANCE!G1196),(BALANCE!G1233/BALANCE!G1196)),0)</f>
        <v>0</v>
      </c>
      <c r="H10" s="119">
        <f>IFERROR(IF(BALANCE!H5=12,(BALANCE!H1231/BALANCE!H1196),(BALANCE!H1233/BALANCE!H1196)),0)</f>
        <v>0</v>
      </c>
      <c r="I10" s="119">
        <f>IFERROR(IF(BALANCE!I5=12,(BALANCE!I1231/BALANCE!I1196),(BALANCE!I1233/BALANCE!I1196)),0)</f>
        <v>0</v>
      </c>
      <c r="J10" s="119">
        <f>IFERROR(IF(BALANCE!J5=12,(BALANCE!J1231/BALANCE!J1196),(BALANCE!J1233/BALANCE!J1196)),0)</f>
        <v>0</v>
      </c>
      <c r="K10" s="119">
        <f>IFERROR(IF(BALANCE!K5=12,(BALANCE!K1231/BALANCE!K1196),(BALANCE!K1233/BALANCE!K1196)),0)</f>
        <v>0</v>
      </c>
      <c r="L10" s="119">
        <f>IFERROR(IF(BALANCE!L5=12,(BALANCE!L1231/BALANCE!L1196),(BALANCE!L1233/BALANCE!L1196)),0)</f>
        <v>0</v>
      </c>
      <c r="M10" s="119">
        <f>IFERROR(IF(BALANCE!M5=12,(BALANCE!M1231/BALANCE!M1196),(BALANCE!M1233/BALANCE!M1196)),0)</f>
        <v>0</v>
      </c>
      <c r="N10" s="119">
        <f>IFERROR(IF(BALANCE!N5=12,(BALANCE!N1231/BALANCE!N1196),(BALANCE!N1233/BALANCE!N1196)),0)</f>
        <v>2.0169981165990487</v>
      </c>
      <c r="O10" s="119">
        <f>IFERROR(IF(BALANCE!O5=12,(BALANCE!O1231/BALANCE!O1196),(BALANCE!O1233/BALANCE!O1196)),0)</f>
        <v>1.8494142802426785</v>
      </c>
      <c r="P10" s="119">
        <f>IFERROR(IF(BALANCE!P5=12,(BALANCE!P1231/BALANCE!P1196),(BALANCE!P1233/BALANCE!P1196)),0)</f>
        <v>1.8657836655934603</v>
      </c>
    </row>
    <row r="11" spans="1:83">
      <c r="C11" s="71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</row>
    <row r="12" spans="1:83" ht="15">
      <c r="C12" s="50" t="s">
        <v>750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</row>
    <row r="13" spans="1:83">
      <c r="B13" s="122" t="s">
        <v>777</v>
      </c>
      <c r="C13" s="71" t="s">
        <v>751</v>
      </c>
      <c r="D13" s="119">
        <f>IFERROR(+(BALANCE!D1188/BALANCE!D621),0)</f>
        <v>0</v>
      </c>
      <c r="E13" s="119">
        <f>IFERROR(+(BALANCE!E1188/BALANCE!E621),0)</f>
        <v>0</v>
      </c>
      <c r="F13" s="119">
        <f>IFERROR(+(BALANCE!F1188/BALANCE!F621),0)</f>
        <v>0</v>
      </c>
      <c r="G13" s="119">
        <f>IFERROR(+(BALANCE!G1188/BALANCE!G621),0)</f>
        <v>0</v>
      </c>
      <c r="H13" s="119">
        <f>IFERROR(+(BALANCE!H1188/BALANCE!H621),0)</f>
        <v>0</v>
      </c>
      <c r="I13" s="119">
        <f>IFERROR(+(BALANCE!I1188/BALANCE!I621),0)</f>
        <v>0</v>
      </c>
      <c r="J13" s="119">
        <f>IFERROR(+(BALANCE!J1188/BALANCE!J621),0)</f>
        <v>0</v>
      </c>
      <c r="K13" s="119">
        <f>IFERROR(+(BALANCE!K1188/BALANCE!K621),0)</f>
        <v>0</v>
      </c>
      <c r="L13" s="119">
        <f>IFERROR(+(BALANCE!L1188/BALANCE!L621),0)</f>
        <v>0</v>
      </c>
      <c r="M13" s="119">
        <f>IFERROR(+(BALANCE!M1188/BALANCE!M621),0)</f>
        <v>0</v>
      </c>
      <c r="N13" s="119">
        <f>IFERROR(+(BALANCE!N1188/BALANCE!N621),0)</f>
        <v>0.65945030180547248</v>
      </c>
      <c r="O13" s="119">
        <f>IFERROR(+(BALANCE!O1188/BALANCE!O621),0)</f>
        <v>0.83587734991993423</v>
      </c>
      <c r="P13" s="119">
        <f>IFERROR(+(BALANCE!P1188/BALANCE!P621),0)</f>
        <v>0.72593090353461354</v>
      </c>
    </row>
    <row r="14" spans="1:83">
      <c r="B14" s="122" t="s">
        <v>778</v>
      </c>
      <c r="C14" s="71" t="s">
        <v>752</v>
      </c>
      <c r="D14" s="119">
        <f>IFERROR((BALANCE!D1254/BALANCE!D621),0)</f>
        <v>0</v>
      </c>
      <c r="E14" s="119">
        <f>IFERROR((BALANCE!E1254/BALANCE!E621),0)</f>
        <v>0</v>
      </c>
      <c r="F14" s="119">
        <f>IFERROR((BALANCE!F1254/BALANCE!F621),0)</f>
        <v>0</v>
      </c>
      <c r="G14" s="119">
        <f>IFERROR((BALANCE!G1254/BALANCE!G621),0)</f>
        <v>0</v>
      </c>
      <c r="H14" s="119">
        <f>IFERROR((BALANCE!H1254/BALANCE!H621),0)</f>
        <v>0</v>
      </c>
      <c r="I14" s="119">
        <f>IFERROR((BALANCE!I1254/BALANCE!I621),0)</f>
        <v>0</v>
      </c>
      <c r="J14" s="119">
        <f>IFERROR((BALANCE!J1254/BALANCE!J621),0)</f>
        <v>0</v>
      </c>
      <c r="K14" s="119">
        <f>IFERROR((BALANCE!K1254/BALANCE!K621),0)</f>
        <v>0</v>
      </c>
      <c r="L14" s="119">
        <f>IFERROR((BALANCE!L1254/BALANCE!L621),0)</f>
        <v>0</v>
      </c>
      <c r="M14" s="119">
        <f>IFERROR((BALANCE!M1254/BALANCE!M621),0)</f>
        <v>0</v>
      </c>
      <c r="N14" s="119">
        <f>IFERROR((BALANCE!N1254/BALANCE!N621),0)</f>
        <v>0.34054969819452752</v>
      </c>
      <c r="O14" s="119">
        <f>IFERROR((BALANCE!O1254/BALANCE!O621),0)</f>
        <v>0.16412265008006582</v>
      </c>
      <c r="P14" s="119">
        <f>IFERROR((BALANCE!P1254/BALANCE!P621),0)</f>
        <v>0.27406909646538657</v>
      </c>
    </row>
    <row r="15" spans="1:83" ht="15">
      <c r="B15" s="122" t="s">
        <v>779</v>
      </c>
      <c r="C15" s="94" t="s">
        <v>775</v>
      </c>
      <c r="D15" s="119">
        <f>IFERROR(IF(BALANCE!D1220=0,0,(BALANCE!D1254/BALANCE!D1220)),0)</f>
        <v>0</v>
      </c>
      <c r="E15" s="119">
        <f>IFERROR(IF(BALANCE!E1220=0,0,(BALANCE!E1254/BALANCE!E1220)),0)</f>
        <v>0</v>
      </c>
      <c r="F15" s="119">
        <f>IFERROR(IF(BALANCE!F1220=0,0,(BALANCE!F1254/BALANCE!F1220)),0)</f>
        <v>0</v>
      </c>
      <c r="G15" s="119">
        <f>IFERROR(IF(BALANCE!G1220=0,0,(BALANCE!G1254/BALANCE!G1220)),0)</f>
        <v>0</v>
      </c>
      <c r="H15" s="119">
        <f>IFERROR(IF(BALANCE!H1220=0,0,(BALANCE!H1254/BALANCE!H1220)),0)</f>
        <v>0</v>
      </c>
      <c r="I15" s="119">
        <f>IFERROR(IF(BALANCE!I1220=0,0,(BALANCE!I1254/BALANCE!I1220)),0)</f>
        <v>0</v>
      </c>
      <c r="J15" s="119">
        <f>IFERROR(IF(BALANCE!J1220=0,0,(BALANCE!J1254/BALANCE!J1220)),0)</f>
        <v>0</v>
      </c>
      <c r="K15" s="119">
        <f>IFERROR(IF(BALANCE!K1220=0,0,(BALANCE!K1254/BALANCE!K1220)),0)</f>
        <v>0</v>
      </c>
      <c r="L15" s="119">
        <f>IFERROR(IF(BALANCE!L1220=0,0,(BALANCE!L1254/BALANCE!L1220)),0)</f>
        <v>0</v>
      </c>
      <c r="M15" s="119">
        <f>IFERROR(IF(BALANCE!M1220=0,0,(BALANCE!M1254/BALANCE!M1220)),0)</f>
        <v>0</v>
      </c>
      <c r="N15" s="119">
        <f>IFERROR(IF(BALANCE!N1220=0,0,(BALANCE!N1254/BALANCE!N1220)),0)</f>
        <v>0</v>
      </c>
      <c r="O15" s="119">
        <f>IFERROR(IF(BALANCE!O1220=0,0,(BALANCE!O1254/BALANCE!O1220)),0)</f>
        <v>0</v>
      </c>
      <c r="P15" s="119">
        <f>IFERROR(IF(BALANCE!P1220=0,0,(BALANCE!P1254/BALANCE!P1220)),0)</f>
        <v>0</v>
      </c>
    </row>
    <row r="16" spans="1:83">
      <c r="C16" s="71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2:16" ht="15">
      <c r="C17" s="50" t="s">
        <v>753</v>
      </c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</row>
    <row r="18" spans="2:16" ht="16.5">
      <c r="B18" s="122" t="s">
        <v>780</v>
      </c>
      <c r="C18" s="71" t="s">
        <v>762</v>
      </c>
      <c r="D18" s="119">
        <f>IFERROR(((PYG!D77/BALANCE!D$5*12)/PROMEDIO!D10),0)</f>
        <v>0</v>
      </c>
      <c r="E18" s="119">
        <f>IFERROR(((PYG!E77/BALANCE!E$5*12)/PROMEDIO!E10),0)</f>
        <v>0</v>
      </c>
      <c r="F18" s="119">
        <f>IFERROR(((PYG!F77/BALANCE!F$5*12)/PROMEDIO!F10),0)</f>
        <v>0</v>
      </c>
      <c r="G18" s="119">
        <f>IFERROR(((PYG!G77/BALANCE!G$5*12)/PROMEDIO!G10),0)</f>
        <v>0</v>
      </c>
      <c r="H18" s="119">
        <f>IFERROR(((PYG!H77/BALANCE!H$5*12)/PROMEDIO!H10),0)</f>
        <v>0</v>
      </c>
      <c r="I18" s="119">
        <f>IFERROR(((PYG!I77/BALANCE!I$5*12)/PROMEDIO!I10),0)</f>
        <v>0</v>
      </c>
      <c r="J18" s="119">
        <f>IFERROR(((PYG!J77/BALANCE!J$5*12)/PROMEDIO!J10),0)</f>
        <v>0</v>
      </c>
      <c r="K18" s="119">
        <f>IFERROR(((PYG!K77/BALANCE!K$5*12)/PROMEDIO!K10),0)</f>
        <v>0</v>
      </c>
      <c r="L18" s="119">
        <f>IFERROR(((PYG!L77/BALANCE!L$5*12)/PROMEDIO!L10),0)</f>
        <v>0</v>
      </c>
      <c r="M18" s="119">
        <f>IFERROR(((PYG!M77/BALANCE!M$5*12)/PROMEDIO!M10),0)</f>
        <v>0</v>
      </c>
      <c r="N18" s="119">
        <f>IFERROR(((PYG!N77/BALANCE!N$5*12)/PROMEDIO!N10),0)</f>
        <v>0.65424094280468825</v>
      </c>
      <c r="O18" s="119">
        <f>IFERROR(((PYG!O77/BALANCE!O$5*12)/PROMEDIO!O10),0)</f>
        <v>1.2982477410709701</v>
      </c>
      <c r="P18" s="119">
        <f>IFERROR(((PYG!P77/BALANCE!P$5*12)/PROMEDIO!P10),0)</f>
        <v>1.4311563823525553</v>
      </c>
    </row>
    <row r="19" spans="2:16">
      <c r="B19" s="122" t="s">
        <v>781</v>
      </c>
      <c r="C19" s="71" t="s">
        <v>754</v>
      </c>
      <c r="D19" s="119">
        <f>IFERROR((EPyG!D60/PYG!D75),0)</f>
        <v>0</v>
      </c>
      <c r="E19" s="119">
        <f>IFERROR((EPyG!E60/PYG!E75),0)</f>
        <v>0</v>
      </c>
      <c r="F19" s="119">
        <f>IFERROR((EPyG!F60/PYG!F75),0)</f>
        <v>0</v>
      </c>
      <c r="G19" s="119">
        <f>IFERROR((EPyG!G60/PYG!G75),0)</f>
        <v>0</v>
      </c>
      <c r="H19" s="119">
        <f>IFERROR((EPyG!H60/PYG!H75),0)</f>
        <v>0</v>
      </c>
      <c r="I19" s="119">
        <f>IFERROR((EPyG!I60/PYG!I75),0)</f>
        <v>0</v>
      </c>
      <c r="J19" s="119">
        <f>IFERROR((EPyG!J60/PYG!J75),0)</f>
        <v>0</v>
      </c>
      <c r="K19" s="119">
        <f>IFERROR((EPyG!K60/PYG!K75),0)</f>
        <v>0</v>
      </c>
      <c r="L19" s="119">
        <f>IFERROR((EPyG!L60/PYG!L75),0)</f>
        <v>0</v>
      </c>
      <c r="M19" s="119">
        <f>IFERROR((EPyG!M60/PYG!M75),0)</f>
        <v>0</v>
      </c>
      <c r="N19" s="119">
        <f>IFERROR((EPyG!N60/PYG!N75),0)</f>
        <v>21.191930560529325</v>
      </c>
      <c r="O19" s="119">
        <f>IFERROR((EPyG!O60/PYG!O75),0)</f>
        <v>29.445584065530166</v>
      </c>
      <c r="P19" s="119">
        <f>IFERROR((EPyG!P60/PYG!P75),0)</f>
        <v>58.54754562250595</v>
      </c>
    </row>
    <row r="20" spans="2:16" ht="16.5">
      <c r="B20" s="122" t="s">
        <v>782</v>
      </c>
      <c r="C20" s="71" t="s">
        <v>763</v>
      </c>
      <c r="D20" s="119">
        <f>IFERROR((((EPyG!D61/BALANCE!D$5)*12)/PROMEDIO!D10),0)</f>
        <v>0</v>
      </c>
      <c r="E20" s="119">
        <f>IFERROR((((EPyG!E61/BALANCE!E$5)*12)/PROMEDIO!E10),0)</f>
        <v>0</v>
      </c>
      <c r="F20" s="119">
        <f>IFERROR((((EPyG!F61/BALANCE!F$5)*12)/PROMEDIO!F10),0)</f>
        <v>0</v>
      </c>
      <c r="G20" s="119">
        <f>IFERROR((((EPyG!G61/BALANCE!G$5)*12)/PROMEDIO!G10),0)</f>
        <v>0</v>
      </c>
      <c r="H20" s="119">
        <f>IFERROR((((EPyG!H61/BALANCE!H$5)*12)/PROMEDIO!H10),0)</f>
        <v>0</v>
      </c>
      <c r="I20" s="119">
        <f>IFERROR((((EPyG!I61/BALANCE!I$5)*12)/PROMEDIO!I10),0)</f>
        <v>0</v>
      </c>
      <c r="J20" s="119">
        <f>IFERROR((((EPyG!J61/BALANCE!J$5)*12)/PROMEDIO!J10),0)</f>
        <v>0</v>
      </c>
      <c r="K20" s="119">
        <f>IFERROR((((EPyG!K61/BALANCE!K$5)*12)/PROMEDIO!K10),0)</f>
        <v>0</v>
      </c>
      <c r="L20" s="119">
        <f>IFERROR((((EPyG!L61/BALANCE!L$5)*12)/PROMEDIO!L10),0)</f>
        <v>0</v>
      </c>
      <c r="M20" s="119">
        <f>IFERROR((((EPyG!M61/BALANCE!M$5)*12)/PROMEDIO!M10),0)</f>
        <v>0</v>
      </c>
      <c r="N20" s="119">
        <f>IFERROR((((EPyG!N61/BALANCE!N$5)*12)/PROMEDIO!N10),0)</f>
        <v>0.43107063249927102</v>
      </c>
      <c r="O20" s="119">
        <f>IFERROR((((EPyG!O61/BALANCE!O$5)*12)/PROMEDIO!O10),0)</f>
        <v>0.62230327632917792</v>
      </c>
      <c r="P20" s="119">
        <f>IFERROR((((EPyG!P61/BALANCE!P$5)*12)/PROMEDIO!P10),0)</f>
        <v>0.70003044499439038</v>
      </c>
    </row>
    <row r="21" spans="2:16">
      <c r="C21" s="71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</row>
    <row r="22" spans="2:16" ht="15">
      <c r="C22" s="50" t="s">
        <v>755</v>
      </c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</row>
    <row r="23" spans="2:16">
      <c r="B23" s="122" t="s">
        <v>772</v>
      </c>
      <c r="C23" s="71" t="s">
        <v>767</v>
      </c>
      <c r="D23" s="119">
        <f>IFERROR(IF(BALANCE!D5=12,(BALANCE!D851+BALANCE!D852)/(BALANCE!D853-BALANCE!D851+BALANCE!D852),(((PYG!D104/BALANCE!D$5)*12)/PROMEDIO!D34)),0)</f>
        <v>0</v>
      </c>
      <c r="E23" s="119">
        <f>IFERROR(IF(BALANCE!E5=12,(BALANCE!E851+BALANCE!E852)/(BALANCE!E853-BALANCE!E851+BALANCE!E852),(((PYG!E104/BALANCE!E$5)*12)/PROMEDIO!E34)),0)</f>
        <v>0</v>
      </c>
      <c r="F23" s="119">
        <f>IFERROR(IF(BALANCE!F5=12,(BALANCE!F851+BALANCE!F852)/(BALANCE!F853-BALANCE!F851+BALANCE!F852),(((PYG!F104/BALANCE!F$5)*12)/PROMEDIO!F34)),0)</f>
        <v>0</v>
      </c>
      <c r="G23" s="119">
        <f>IFERROR(IF(BALANCE!G5=12,(BALANCE!G851+BALANCE!G852)/(BALANCE!G853-BALANCE!G851+BALANCE!G852),(((PYG!G104/BALANCE!G$5)*12)/PROMEDIO!G34)),0)</f>
        <v>0</v>
      </c>
      <c r="H23" s="119">
        <f>IFERROR(IF(BALANCE!H5=12,(BALANCE!H851+BALANCE!H852)/(BALANCE!H853-BALANCE!H851+BALANCE!H852),(((PYG!H104/BALANCE!H$5)*12)/PROMEDIO!H34)),0)</f>
        <v>0</v>
      </c>
      <c r="I23" s="119">
        <f>IFERROR(IF(BALANCE!I5=12,(BALANCE!I851+BALANCE!I852)/(BALANCE!I853-BALANCE!I851+BALANCE!I852),(((PYG!I104/BALANCE!I$5)*12)/PROMEDIO!I34)),0)</f>
        <v>0</v>
      </c>
      <c r="J23" s="119">
        <f>IFERROR(IF(BALANCE!J5=12,(BALANCE!J851+BALANCE!J852)/(BALANCE!J853-BALANCE!J851+BALANCE!J852),(((PYG!J104/BALANCE!J$5)*12)/PROMEDIO!J34)),0)</f>
        <v>0</v>
      </c>
      <c r="K23" s="119">
        <f>IFERROR(IF(BALANCE!K5=12,(BALANCE!K851+BALANCE!K852)/(BALANCE!K853-BALANCE!K851+BALANCE!K852),(((PYG!K104/BALANCE!K$5)*12)/PROMEDIO!K34)),0)</f>
        <v>0</v>
      </c>
      <c r="L23" s="119">
        <f>IFERROR(IF(BALANCE!L5=12,(BALANCE!L851+BALANCE!L852)/(BALANCE!L853-BALANCE!L851+BALANCE!L852),(((PYG!L104/BALANCE!L$5)*12)/PROMEDIO!L34)),0)</f>
        <v>0</v>
      </c>
      <c r="M23" s="119">
        <f>IFERROR(IF(BALANCE!M5=12,(BALANCE!M851+BALANCE!M852)/(BALANCE!M853-BALANCE!M851+BALANCE!M852),(((PYG!M104/BALANCE!M$5)*12)/PROMEDIO!M34)),0)</f>
        <v>0</v>
      </c>
      <c r="N23" s="119">
        <f>IFERROR(IF(BALANCE!N5=12,(BALANCE!N851+BALANCE!N852)/(BALANCE!N853-BALANCE!N851+BALANCE!N852),(((PYG!N104/BALANCE!N$5)*12)/PROMEDIO!N34)),0)</f>
        <v>-0.40263676660754627</v>
      </c>
      <c r="O23" s="119">
        <f>IFERROR(IF(BALANCE!O5=12,(BALANCE!O851+BALANCE!O852)/(BALANCE!O853-BALANCE!O851+BALANCE!O852),(((PYG!O104/BALANCE!O$5)*12)/PROMEDIO!O34)),0)</f>
        <v>-0.24690874658256723</v>
      </c>
      <c r="P23" s="119">
        <f>IFERROR(IF(BALANCE!P5=12,(BALANCE!P851+BALANCE!P852)/(BALANCE!P853-BALANCE!P851+BALANCE!P852),(((PYG!P104/BALANCE!P$5)*12)/PROMEDIO!P34)),0)</f>
        <v>-3.3860180832284065E-2</v>
      </c>
    </row>
    <row r="24" spans="2:16">
      <c r="B24" s="122" t="s">
        <v>773</v>
      </c>
      <c r="C24" s="71" t="s">
        <v>768</v>
      </c>
      <c r="D24" s="119">
        <f>IFERROR(IF(BALANCE!D5=12,(BALANCE!D851+BALANCE!D852)/BALANCE!D621,(((PYG!D104/BALANCE!D$5)*12)/PROMEDIO!D10)),0)</f>
        <v>0</v>
      </c>
      <c r="E24" s="119">
        <f>IFERROR(IF(BALANCE!E5=12,(BALANCE!E851+BALANCE!E852)/BALANCE!E621,(((PYG!E104/BALANCE!E$5)*12)/PROMEDIO!E10)),0)</f>
        <v>0</v>
      </c>
      <c r="F24" s="119">
        <f>IFERROR(IF(BALANCE!F5=12,(BALANCE!F851+BALANCE!F852)/BALANCE!F621,(((PYG!F104/BALANCE!F$5)*12)/PROMEDIO!F10)),0)</f>
        <v>0</v>
      </c>
      <c r="G24" s="119">
        <f>IFERROR(IF(BALANCE!G5=12,(BALANCE!G851+BALANCE!G852)/BALANCE!G621,(((PYG!G104/BALANCE!G$5)*12)/PROMEDIO!G10)),0)</f>
        <v>0</v>
      </c>
      <c r="H24" s="119">
        <f>IFERROR(IF(BALANCE!H5=12,(BALANCE!H851+BALANCE!H852)/BALANCE!H621,(((PYG!H104/BALANCE!H$5)*12)/PROMEDIO!H10)),0)</f>
        <v>0</v>
      </c>
      <c r="I24" s="119">
        <f>IFERROR(IF(BALANCE!I5=12,(BALANCE!I851+BALANCE!I852)/BALANCE!I621,(((PYG!I104/BALANCE!I$5)*12)/PROMEDIO!I10)),0)</f>
        <v>0</v>
      </c>
      <c r="J24" s="119">
        <f>IFERROR(IF(BALANCE!J5=12,(BALANCE!J851+BALANCE!J852)/BALANCE!J621,(((PYG!J104/BALANCE!J$5)*12)/PROMEDIO!J10)),0)</f>
        <v>0</v>
      </c>
      <c r="K24" s="119">
        <f>IFERROR(IF(BALANCE!K5=12,(BALANCE!K851+BALANCE!K852)/BALANCE!K621,(((PYG!K104/BALANCE!K$5)*12)/PROMEDIO!K10)),0)</f>
        <v>0</v>
      </c>
      <c r="L24" s="119">
        <f>IFERROR(IF(BALANCE!L5=12,(BALANCE!L851+BALANCE!L852)/BALANCE!L621,(((PYG!L104/BALANCE!L$5)*12)/PROMEDIO!L10)),0)</f>
        <v>0</v>
      </c>
      <c r="M24" s="119">
        <f>IFERROR(IF(BALANCE!M5=12,(BALANCE!M851+BALANCE!M852)/BALANCE!M621,(((PYG!M104/BALANCE!M$5)*12)/PROMEDIO!M10)),0)</f>
        <v>0</v>
      </c>
      <c r="N24" s="119">
        <f>IFERROR(IF(BALANCE!N5=12,(BALANCE!N851+BALANCE!N852)/BALANCE!N621,(((PYG!N104/BALANCE!N$5)*12)/PROMEDIO!N10)),0)</f>
        <v>-0.41068608019174646</v>
      </c>
      <c r="O24" s="119">
        <f>IFERROR(IF(BALANCE!O5=12,(BALANCE!O851+BALANCE!O852)/BALANCE!O621,(((PYG!O104/BALANCE!O$5)*12)/PROMEDIO!O10)),0)</f>
        <v>-0.25162567178814343</v>
      </c>
      <c r="P24" s="119">
        <f>IFERROR(IF(BALANCE!P5=12,(BALANCE!P851+BALANCE!P852)/BALANCE!P621,(((PYG!P104/BALANCE!P$5)*12)/PROMEDIO!P10)),0)</f>
        <v>-3.2262741642750198E-2</v>
      </c>
    </row>
    <row r="25" spans="2:16">
      <c r="C25" s="32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</row>
    <row r="26" spans="2:16" ht="15" hidden="1">
      <c r="C26" s="50" t="s">
        <v>756</v>
      </c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</row>
    <row r="27" spans="2:16" hidden="1">
      <c r="C27" s="71" t="s">
        <v>757</v>
      </c>
      <c r="D27" s="119" t="e">
        <f>(((EPyG!D85/PROMEDIO!D34)/BALANCE!D$5)*12)</f>
        <v>#DIV/0!</v>
      </c>
      <c r="E27" s="119" t="e">
        <f>(((EPyG!E85/PROMEDIO!E34)/BALANCE!E$5)*12)</f>
        <v>#DIV/0!</v>
      </c>
      <c r="F27" s="119" t="e">
        <f>(((EPyG!F85/PROMEDIO!F34)/BALANCE!F$5)*12)</f>
        <v>#DIV/0!</v>
      </c>
      <c r="G27" s="119" t="e">
        <f>(((EPyG!G85/PROMEDIO!G34)/BALANCE!G$5)*12)</f>
        <v>#DIV/0!</v>
      </c>
      <c r="H27" s="119" t="e">
        <f>(((EPyG!H85/PROMEDIO!H34)/BALANCE!H$5)*12)</f>
        <v>#DIV/0!</v>
      </c>
      <c r="I27" s="119" t="e">
        <f>(((EPyG!I85/PROMEDIO!I34)/BALANCE!I$5)*12)</f>
        <v>#DIV/0!</v>
      </c>
      <c r="J27" s="119" t="e">
        <f>(((EPyG!J85/PROMEDIO!J34)/BALANCE!J$5)*12)</f>
        <v>#DIV/0!</v>
      </c>
      <c r="K27" s="119" t="e">
        <f>(((EPyG!K85/PROMEDIO!K34)/BALANCE!K$5)*12)</f>
        <v>#DIV/0!</v>
      </c>
      <c r="L27" s="119" t="e">
        <f>(((EPyG!L85/PROMEDIO!L34)/BALANCE!L$5)*12)</f>
        <v>#DIV/0!</v>
      </c>
      <c r="M27" s="119" t="e">
        <f>(((EPyG!M85/PROMEDIO!M34)/BALANCE!M$5)*12)</f>
        <v>#DIV/0!</v>
      </c>
      <c r="N27" s="119">
        <f>(((EPyG!N85/PROMEDIO!N34)/BALANCE!N$5)*12)</f>
        <v>0</v>
      </c>
      <c r="O27" s="119">
        <f>(((EPyG!O85/PROMEDIO!O34)/BALANCE!O$5)*12)</f>
        <v>0</v>
      </c>
      <c r="P27" s="119">
        <f>(((EPyG!P85/PROMEDIO!P34)/BALANCE!P$5)*12)</f>
        <v>0</v>
      </c>
    </row>
    <row r="28" spans="2:16" hidden="1">
      <c r="B28" s="122" t="s">
        <v>783</v>
      </c>
      <c r="C28" s="71" t="s">
        <v>758</v>
      </c>
      <c r="D28" s="119" t="e">
        <f>(((EPyG!D85/PROMEDIO!D10)/BALANCE!D$5)*12)</f>
        <v>#DIV/0!</v>
      </c>
      <c r="E28" s="119" t="e">
        <f>(((EPyG!E85/PROMEDIO!E10)/BALANCE!E$5)*12)</f>
        <v>#DIV/0!</v>
      </c>
      <c r="F28" s="119" t="e">
        <f>(((EPyG!F85/PROMEDIO!F10)/BALANCE!F$5)*12)</f>
        <v>#DIV/0!</v>
      </c>
      <c r="G28" s="119" t="e">
        <f>(((EPyG!G85/PROMEDIO!G10)/BALANCE!G$5)*12)</f>
        <v>#DIV/0!</v>
      </c>
      <c r="H28" s="119" t="e">
        <f>(((EPyG!H85/PROMEDIO!H10)/BALANCE!H$5)*12)</f>
        <v>#DIV/0!</v>
      </c>
      <c r="I28" s="119" t="e">
        <f>(((EPyG!I85/PROMEDIO!I10)/BALANCE!I$5)*12)</f>
        <v>#DIV/0!</v>
      </c>
      <c r="J28" s="119" t="e">
        <f>(((EPyG!J85/PROMEDIO!J10)/BALANCE!J$5)*12)</f>
        <v>#DIV/0!</v>
      </c>
      <c r="K28" s="119" t="e">
        <f>(((EPyG!K85/PROMEDIO!K10)/BALANCE!K$5)*12)</f>
        <v>#DIV/0!</v>
      </c>
      <c r="L28" s="119" t="e">
        <f>(((EPyG!L85/PROMEDIO!L10)/BALANCE!L$5)*12)</f>
        <v>#DIV/0!</v>
      </c>
      <c r="M28" s="119" t="e">
        <f>(((EPyG!M85/PROMEDIO!M10)/BALANCE!M$5)*12)</f>
        <v>#DIV/0!</v>
      </c>
      <c r="N28" s="119">
        <f>(((EPyG!N85/PROMEDIO!N10)/BALANCE!N$5)*12)</f>
        <v>0</v>
      </c>
      <c r="O28" s="119">
        <f>(((EPyG!O85/PROMEDIO!O10)/BALANCE!O$5)*12)</f>
        <v>0</v>
      </c>
      <c r="P28" s="119">
        <f>(((EPyG!P85/PROMEDIO!P10)/BALANCE!P$5)*12)</f>
        <v>0</v>
      </c>
    </row>
    <row r="29" spans="2:16" hidden="1">
      <c r="C29" s="71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</row>
    <row r="30" spans="2:16" ht="14.25" hidden="1" customHeight="1">
      <c r="B30" s="122" t="s">
        <v>784</v>
      </c>
      <c r="C30" s="71" t="s">
        <v>759</v>
      </c>
      <c r="D30" s="119" t="e">
        <f>IF(BALANCE!D$5=12,(BALANCE!D1231-EPyG!D77)/BALANCE!D621,(BALANCE!D1233-EPyG!D77)/BALANCE!D621)</f>
        <v>#DIV/0!</v>
      </c>
      <c r="E30" s="119" t="e">
        <f>IF(BALANCE!E$5=12,(BALANCE!E1231-EPyG!E77)/BALANCE!E621,(BALANCE!E1233-EPyG!E77)/BALANCE!E621)</f>
        <v>#DIV/0!</v>
      </c>
      <c r="F30" s="119" t="e">
        <f>IF(BALANCE!F$5=12,(BALANCE!F1231-EPyG!F77)/BALANCE!F621,(BALANCE!F1233-EPyG!F77)/BALANCE!F621)</f>
        <v>#DIV/0!</v>
      </c>
      <c r="G30" s="119" t="e">
        <f>IF(BALANCE!G$5=12,(BALANCE!G1231-EPyG!G77)/BALANCE!G621,(BALANCE!G1233-EPyG!G77)/BALANCE!G621)</f>
        <v>#DIV/0!</v>
      </c>
      <c r="H30" s="119" t="e">
        <f>IF(BALANCE!H$5=12,(BALANCE!H1231-EPyG!H77)/BALANCE!H621,(BALANCE!H1233-EPyG!H77)/BALANCE!H621)</f>
        <v>#DIV/0!</v>
      </c>
      <c r="I30" s="119" t="e">
        <f>IF(BALANCE!I$5=12,(BALANCE!I1231-EPyG!I77)/BALANCE!I621,(BALANCE!I1233-EPyG!I77)/BALANCE!I621)</f>
        <v>#DIV/0!</v>
      </c>
      <c r="J30" s="119" t="e">
        <f>IF(BALANCE!J$5=12,(BALANCE!J1231-EPyG!J77)/BALANCE!J621,(BALANCE!J1233-EPyG!J77)/BALANCE!J621)</f>
        <v>#DIV/0!</v>
      </c>
      <c r="K30" s="119" t="e">
        <f>IF(BALANCE!K$5=12,(BALANCE!K1231-EPyG!K77)/BALANCE!K621,(BALANCE!K1233-EPyG!K77)/BALANCE!K621)</f>
        <v>#DIV/0!</v>
      </c>
      <c r="L30" s="119" t="e">
        <f>IF(BALANCE!L$5=12,(BALANCE!L1231-EPyG!L77)/BALANCE!L621,(BALANCE!L1233-EPyG!L77)/BALANCE!L621)</f>
        <v>#DIV/0!</v>
      </c>
      <c r="M30" s="119" t="e">
        <f>IF(BALANCE!M$5=12,(BALANCE!M1231-EPyG!M77)/BALANCE!M621,(BALANCE!M1233-EPyG!M77)/BALANCE!M621)</f>
        <v>#DIV/0!</v>
      </c>
      <c r="N30" s="119">
        <f>IF(BALANCE!N$5=12,(BALANCE!N1231-EPyG!N77)/BALANCE!N621,(BALANCE!N1233-EPyG!N77)/BALANCE!N621)</f>
        <v>0.98887891981782539</v>
      </c>
      <c r="O30" s="119">
        <f>IF(BALANCE!O$5=12,(BALANCE!O1231-EPyG!O77)/BALANCE!O621,(BALANCE!O1233-EPyG!O77)/BALANCE!O621)</f>
        <v>0.98035118041336788</v>
      </c>
      <c r="P30" s="119">
        <f>IF(BALANCE!P$5=12,(BALANCE!P1231-EPyG!P77)/BALANCE!P621,(BALANCE!P1233-EPyG!P77)/BALANCE!P621)</f>
        <v>0.98508221226611181</v>
      </c>
    </row>
    <row r="31" spans="2:16" ht="14.25" hidden="1" customHeight="1">
      <c r="B31" s="122" t="s">
        <v>785</v>
      </c>
      <c r="C31" s="71" t="s">
        <v>760</v>
      </c>
      <c r="D31" s="125">
        <f>((1*100)+D13)</f>
        <v>100</v>
      </c>
      <c r="E31" s="125">
        <f t="shared" ref="E31:I31" si="0">((1*100)+E13)</f>
        <v>100</v>
      </c>
      <c r="F31" s="125">
        <f t="shared" si="0"/>
        <v>100</v>
      </c>
      <c r="G31" s="125">
        <f t="shared" si="0"/>
        <v>100</v>
      </c>
      <c r="H31" s="125">
        <f t="shared" si="0"/>
        <v>100</v>
      </c>
      <c r="I31" s="125">
        <f t="shared" si="0"/>
        <v>100</v>
      </c>
      <c r="J31" s="125">
        <f t="shared" ref="J31" si="1">((1*100)+J13)</f>
        <v>100</v>
      </c>
      <c r="K31" s="125">
        <f t="shared" ref="K31:N31" si="2">((1*100)+K13)</f>
        <v>100</v>
      </c>
      <c r="L31" s="125">
        <f t="shared" si="2"/>
        <v>100</v>
      </c>
      <c r="M31" s="125">
        <f t="shared" si="2"/>
        <v>100</v>
      </c>
      <c r="N31" s="125">
        <f t="shared" si="2"/>
        <v>100.65945030180548</v>
      </c>
      <c r="O31" s="125">
        <f t="shared" ref="O31:P31" si="3">((1*100)+O13)</f>
        <v>100.83587734991994</v>
      </c>
      <c r="P31" s="125">
        <f t="shared" si="3"/>
        <v>100.72593090353462</v>
      </c>
    </row>
    <row r="32" spans="2:16" ht="14.25" hidden="1" customHeight="1">
      <c r="B32" s="122" t="s">
        <v>786</v>
      </c>
      <c r="C32" s="72" t="s">
        <v>761</v>
      </c>
      <c r="D32" s="118" t="e">
        <f>(D30/D31)</f>
        <v>#DIV/0!</v>
      </c>
      <c r="E32" s="118" t="e">
        <f t="shared" ref="E32:I32" si="4">(E30/E31)</f>
        <v>#DIV/0!</v>
      </c>
      <c r="F32" s="118" t="e">
        <f t="shared" si="4"/>
        <v>#DIV/0!</v>
      </c>
      <c r="G32" s="118" t="e">
        <f t="shared" si="4"/>
        <v>#DIV/0!</v>
      </c>
      <c r="H32" s="118" t="e">
        <f t="shared" si="4"/>
        <v>#DIV/0!</v>
      </c>
      <c r="I32" s="118" t="e">
        <f t="shared" si="4"/>
        <v>#DIV/0!</v>
      </c>
      <c r="J32" s="118" t="e">
        <f t="shared" ref="J32" si="5">(J30/J31)</f>
        <v>#DIV/0!</v>
      </c>
      <c r="K32" s="118" t="e">
        <f t="shared" ref="K32:N32" si="6">(K30/K31)</f>
        <v>#DIV/0!</v>
      </c>
      <c r="L32" s="118" t="e">
        <f t="shared" si="6"/>
        <v>#DIV/0!</v>
      </c>
      <c r="M32" s="118" t="e">
        <f t="shared" si="6"/>
        <v>#DIV/0!</v>
      </c>
      <c r="N32" s="118">
        <f t="shared" si="6"/>
        <v>9.8240047690791761E-3</v>
      </c>
      <c r="O32" s="118">
        <f t="shared" ref="O32:P32" si="7">(O30/O31)</f>
        <v>9.7222457539726682E-3</v>
      </c>
      <c r="P32" s="118">
        <f t="shared" si="7"/>
        <v>9.779827333733223E-3</v>
      </c>
    </row>
    <row r="34" spans="3:3" ht="15">
      <c r="C34" s="8" t="s">
        <v>699</v>
      </c>
    </row>
    <row r="35" spans="3:3" ht="15">
      <c r="C35" s="8" t="s">
        <v>771</v>
      </c>
    </row>
    <row r="36" spans="3:3" ht="15">
      <c r="C36" s="8"/>
    </row>
    <row r="37" spans="3:3">
      <c r="C37" s="73" t="s">
        <v>787</v>
      </c>
    </row>
    <row r="38" spans="3:3">
      <c r="C38" s="73"/>
    </row>
    <row r="39" spans="3:3">
      <c r="C39" s="73"/>
    </row>
    <row r="40" spans="3:3">
      <c r="C40" s="73"/>
    </row>
    <row r="41" spans="3:3" hidden="1"/>
  </sheetData>
  <conditionalFormatting sqref="D10:K10">
    <cfRule type="cellIs" dxfId="18" priority="19" operator="equal">
      <formula>0</formula>
    </cfRule>
  </conditionalFormatting>
  <conditionalFormatting sqref="L10:P10">
    <cfRule type="cellIs" dxfId="17" priority="18" operator="equal">
      <formula>0</formula>
    </cfRule>
  </conditionalFormatting>
  <conditionalFormatting sqref="D13:P13">
    <cfRule type="cellIs" dxfId="16" priority="17" operator="equal">
      <formula>0</formula>
    </cfRule>
  </conditionalFormatting>
  <conditionalFormatting sqref="L13:P13">
    <cfRule type="cellIs" dxfId="15" priority="16" operator="equal">
      <formula>0</formula>
    </cfRule>
  </conditionalFormatting>
  <conditionalFormatting sqref="D13:P32">
    <cfRule type="cellIs" dxfId="14" priority="15" operator="equal">
      <formula>"0,0%"</formula>
    </cfRule>
  </conditionalFormatting>
  <conditionalFormatting sqref="D14">
    <cfRule type="cellIs" dxfId="13" priority="14" operator="equal">
      <formula>0</formula>
    </cfRule>
  </conditionalFormatting>
  <conditionalFormatting sqref="D15">
    <cfRule type="cellIs" dxfId="12" priority="13" operator="equal">
      <formula>0</formula>
    </cfRule>
  </conditionalFormatting>
  <conditionalFormatting sqref="E14:P14">
    <cfRule type="cellIs" dxfId="11" priority="12" operator="equal">
      <formula>0</formula>
    </cfRule>
  </conditionalFormatting>
  <conditionalFormatting sqref="E15:P15">
    <cfRule type="cellIs" dxfId="10" priority="11" operator="equal">
      <formula>0</formula>
    </cfRule>
  </conditionalFormatting>
  <conditionalFormatting sqref="D18:P18">
    <cfRule type="cellIs" dxfId="9" priority="10" operator="equal">
      <formula>0</formula>
    </cfRule>
  </conditionalFormatting>
  <conditionalFormatting sqref="L18:P18">
    <cfRule type="cellIs" dxfId="8" priority="9" operator="equal">
      <formula>0</formula>
    </cfRule>
  </conditionalFormatting>
  <conditionalFormatting sqref="D19">
    <cfRule type="cellIs" dxfId="7" priority="8" operator="equal">
      <formula>0</formula>
    </cfRule>
  </conditionalFormatting>
  <conditionalFormatting sqref="D20">
    <cfRule type="cellIs" dxfId="6" priority="7" operator="equal">
      <formula>0</formula>
    </cfRule>
  </conditionalFormatting>
  <conditionalFormatting sqref="E19:P19">
    <cfRule type="cellIs" dxfId="5" priority="6" operator="equal">
      <formula>0</formula>
    </cfRule>
  </conditionalFormatting>
  <conditionalFormatting sqref="E20:P20">
    <cfRule type="cellIs" dxfId="4" priority="5" operator="equal">
      <formula>0</formula>
    </cfRule>
  </conditionalFormatting>
  <conditionalFormatting sqref="D23:P23">
    <cfRule type="cellIs" dxfId="3" priority="4" operator="equal">
      <formula>0</formula>
    </cfRule>
  </conditionalFormatting>
  <conditionalFormatting sqref="D23:P23">
    <cfRule type="cellIs" dxfId="2" priority="3" operator="equal">
      <formula>0</formula>
    </cfRule>
  </conditionalFormatting>
  <conditionalFormatting sqref="D24:P24">
    <cfRule type="cellIs" dxfId="1" priority="2" operator="equal">
      <formula>0</formula>
    </cfRule>
  </conditionalFormatting>
  <conditionalFormatting sqref="D24:P24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508"/>
  <sheetViews>
    <sheetView workbookViewId="0">
      <selection activeCell="M13" sqref="M13"/>
    </sheetView>
  </sheetViews>
  <sheetFormatPr defaultRowHeight="15"/>
  <sheetData>
    <row r="1" spans="1:5">
      <c r="A1" t="s">
        <v>817</v>
      </c>
    </row>
    <row r="3" spans="1:5">
      <c r="B3" t="s">
        <v>818</v>
      </c>
    </row>
    <row r="5" spans="1:5">
      <c r="A5" t="s">
        <v>819</v>
      </c>
      <c r="B5">
        <v>4177</v>
      </c>
    </row>
    <row r="6" spans="1:5">
      <c r="A6" t="s">
        <v>820</v>
      </c>
      <c r="B6" t="s">
        <v>821</v>
      </c>
    </row>
    <row r="7" spans="1:5">
      <c r="A7" t="s">
        <v>822</v>
      </c>
      <c r="B7">
        <v>41578</v>
      </c>
    </row>
    <row r="8" spans="1:5">
      <c r="A8" t="s">
        <v>824</v>
      </c>
      <c r="B8" t="s">
        <v>825</v>
      </c>
      <c r="C8" t="s">
        <v>826</v>
      </c>
    </row>
    <row r="9" spans="1:5">
      <c r="A9">
        <v>1</v>
      </c>
      <c r="B9" t="s">
        <v>4</v>
      </c>
      <c r="C9">
        <v>250.73104000000001</v>
      </c>
      <c r="E9">
        <v>1000</v>
      </c>
    </row>
    <row r="10" spans="1:5">
      <c r="A10">
        <v>11</v>
      </c>
      <c r="B10" t="s">
        <v>5</v>
      </c>
      <c r="C10">
        <v>127.80448</v>
      </c>
    </row>
    <row r="11" spans="1:5">
      <c r="A11">
        <v>1101</v>
      </c>
      <c r="B11" t="s">
        <v>6</v>
      </c>
      <c r="C11">
        <v>42.418099999999995</v>
      </c>
    </row>
    <row r="12" spans="1:5">
      <c r="A12">
        <v>110105</v>
      </c>
      <c r="B12" t="s">
        <v>7</v>
      </c>
      <c r="C12">
        <v>42.418099999999995</v>
      </c>
    </row>
    <row r="13" spans="1:5">
      <c r="A13">
        <v>110110</v>
      </c>
      <c r="B13" t="s">
        <v>8</v>
      </c>
      <c r="C13">
        <v>0</v>
      </c>
    </row>
    <row r="14" spans="1:5">
      <c r="A14">
        <v>1103</v>
      </c>
      <c r="B14" t="s">
        <v>13</v>
      </c>
      <c r="C14">
        <v>85.386380000000003</v>
      </c>
    </row>
    <row r="15" spans="1:5">
      <c r="A15">
        <v>110310</v>
      </c>
      <c r="B15" t="s">
        <v>14</v>
      </c>
      <c r="C15">
        <v>85.386380000000003</v>
      </c>
    </row>
    <row r="16" spans="1:5">
      <c r="A16">
        <v>110315</v>
      </c>
      <c r="B16" t="s">
        <v>15</v>
      </c>
      <c r="C16">
        <v>0</v>
      </c>
    </row>
    <row r="17" spans="1:3">
      <c r="A17">
        <v>1104</v>
      </c>
      <c r="B17" t="s">
        <v>16</v>
      </c>
      <c r="C17">
        <v>0</v>
      </c>
    </row>
    <row r="18" spans="1:3">
      <c r="A18">
        <v>1105</v>
      </c>
      <c r="B18" t="s">
        <v>17</v>
      </c>
      <c r="C18">
        <v>0</v>
      </c>
    </row>
    <row r="19" spans="1:3">
      <c r="A19">
        <v>110505</v>
      </c>
      <c r="B19" t="s">
        <v>18</v>
      </c>
      <c r="C19">
        <v>0</v>
      </c>
    </row>
    <row r="20" spans="1:3">
      <c r="A20">
        <v>110510</v>
      </c>
      <c r="B20" t="s">
        <v>19</v>
      </c>
      <c r="C20">
        <v>0</v>
      </c>
    </row>
    <row r="21" spans="1:3">
      <c r="A21">
        <v>12</v>
      </c>
      <c r="B21" t="s">
        <v>20</v>
      </c>
      <c r="C21">
        <v>0</v>
      </c>
    </row>
    <row r="22" spans="1:3">
      <c r="A22">
        <v>1202</v>
      </c>
      <c r="B22" t="s">
        <v>24</v>
      </c>
      <c r="C22">
        <v>0</v>
      </c>
    </row>
    <row r="23" spans="1:3">
      <c r="A23">
        <v>120205</v>
      </c>
      <c r="B23" t="s">
        <v>25</v>
      </c>
      <c r="C23">
        <v>0</v>
      </c>
    </row>
    <row r="24" spans="1:3">
      <c r="A24">
        <v>120210</v>
      </c>
      <c r="B24" t="s">
        <v>22</v>
      </c>
      <c r="C24">
        <v>0</v>
      </c>
    </row>
    <row r="25" spans="1:3">
      <c r="A25">
        <v>120215</v>
      </c>
      <c r="B25" t="s">
        <v>23</v>
      </c>
      <c r="C25">
        <v>0</v>
      </c>
    </row>
    <row r="26" spans="1:3">
      <c r="A26">
        <v>1299</v>
      </c>
      <c r="B26" t="s">
        <v>26</v>
      </c>
      <c r="C26">
        <v>0</v>
      </c>
    </row>
    <row r="27" spans="1:3">
      <c r="A27">
        <v>129910</v>
      </c>
      <c r="B27" t="s">
        <v>827</v>
      </c>
      <c r="C27">
        <v>0</v>
      </c>
    </row>
    <row r="28" spans="1:3">
      <c r="A28">
        <v>13</v>
      </c>
      <c r="B28" t="s">
        <v>27</v>
      </c>
      <c r="C28">
        <v>0</v>
      </c>
    </row>
    <row r="29" spans="1:3">
      <c r="A29">
        <v>1301</v>
      </c>
      <c r="B29" t="s">
        <v>28</v>
      </c>
      <c r="C29">
        <v>0</v>
      </c>
    </row>
    <row r="30" spans="1:3">
      <c r="A30">
        <v>130105</v>
      </c>
      <c r="B30" t="s">
        <v>29</v>
      </c>
      <c r="C30">
        <v>0</v>
      </c>
    </row>
    <row r="31" spans="1:3">
      <c r="A31">
        <v>130110</v>
      </c>
      <c r="B31" t="s">
        <v>30</v>
      </c>
      <c r="C31">
        <v>0</v>
      </c>
    </row>
    <row r="32" spans="1:3">
      <c r="A32">
        <v>130115</v>
      </c>
      <c r="B32" t="s">
        <v>31</v>
      </c>
      <c r="C32">
        <v>0</v>
      </c>
    </row>
    <row r="33" spans="1:3">
      <c r="A33">
        <v>130120</v>
      </c>
      <c r="B33" t="s">
        <v>32</v>
      </c>
      <c r="C33">
        <v>0</v>
      </c>
    </row>
    <row r="34" spans="1:3">
      <c r="A34">
        <v>130125</v>
      </c>
      <c r="B34" t="s">
        <v>33</v>
      </c>
      <c r="C34">
        <v>0</v>
      </c>
    </row>
    <row r="35" spans="1:3">
      <c r="A35">
        <v>1302</v>
      </c>
      <c r="B35" t="s">
        <v>657</v>
      </c>
      <c r="C35">
        <v>0</v>
      </c>
    </row>
    <row r="36" spans="1:3">
      <c r="A36">
        <v>130205</v>
      </c>
      <c r="B36" t="s">
        <v>29</v>
      </c>
      <c r="C36">
        <v>0</v>
      </c>
    </row>
    <row r="37" spans="1:3">
      <c r="A37">
        <v>130210</v>
      </c>
      <c r="B37" t="s">
        <v>30</v>
      </c>
      <c r="C37">
        <v>0</v>
      </c>
    </row>
    <row r="38" spans="1:3">
      <c r="A38">
        <v>130215</v>
      </c>
      <c r="B38" t="s">
        <v>31</v>
      </c>
      <c r="C38">
        <v>0</v>
      </c>
    </row>
    <row r="39" spans="1:3">
      <c r="A39">
        <v>130220</v>
      </c>
      <c r="B39" t="s">
        <v>32</v>
      </c>
      <c r="C39">
        <v>0</v>
      </c>
    </row>
    <row r="40" spans="1:3">
      <c r="A40">
        <v>130225</v>
      </c>
      <c r="B40" t="s">
        <v>33</v>
      </c>
      <c r="C40">
        <v>0</v>
      </c>
    </row>
    <row r="41" spans="1:3">
      <c r="A41">
        <v>1303</v>
      </c>
      <c r="B41" t="s">
        <v>34</v>
      </c>
      <c r="C41">
        <v>0</v>
      </c>
    </row>
    <row r="42" spans="1:3">
      <c r="A42">
        <v>130305</v>
      </c>
      <c r="B42" t="s">
        <v>29</v>
      </c>
      <c r="C42">
        <v>0</v>
      </c>
    </row>
    <row r="43" spans="1:3">
      <c r="A43">
        <v>130310</v>
      </c>
      <c r="B43" t="s">
        <v>30</v>
      </c>
      <c r="C43">
        <v>0</v>
      </c>
    </row>
    <row r="44" spans="1:3">
      <c r="A44">
        <v>130315</v>
      </c>
      <c r="B44" t="s">
        <v>31</v>
      </c>
      <c r="C44">
        <v>0</v>
      </c>
    </row>
    <row r="45" spans="1:3">
      <c r="A45">
        <v>130320</v>
      </c>
      <c r="B45" t="s">
        <v>32</v>
      </c>
      <c r="C45">
        <v>0</v>
      </c>
    </row>
    <row r="46" spans="1:3">
      <c r="A46">
        <v>130325</v>
      </c>
      <c r="B46" t="s">
        <v>33</v>
      </c>
      <c r="C46">
        <v>0</v>
      </c>
    </row>
    <row r="47" spans="1:3">
      <c r="A47">
        <v>1304</v>
      </c>
      <c r="B47" t="s">
        <v>35</v>
      </c>
      <c r="C47">
        <v>0</v>
      </c>
    </row>
    <row r="48" spans="1:3">
      <c r="A48">
        <v>130405</v>
      </c>
      <c r="B48" t="s">
        <v>29</v>
      </c>
      <c r="C48">
        <v>0</v>
      </c>
    </row>
    <row r="49" spans="1:3">
      <c r="A49">
        <v>130410</v>
      </c>
      <c r="B49" t="s">
        <v>30</v>
      </c>
      <c r="C49">
        <v>0</v>
      </c>
    </row>
    <row r="50" spans="1:3">
      <c r="A50">
        <v>130415</v>
      </c>
      <c r="B50" t="s">
        <v>31</v>
      </c>
      <c r="C50">
        <v>0</v>
      </c>
    </row>
    <row r="51" spans="1:3">
      <c r="A51">
        <v>130420</v>
      </c>
      <c r="B51" t="s">
        <v>32</v>
      </c>
      <c r="C51">
        <v>0</v>
      </c>
    </row>
    <row r="52" spans="1:3">
      <c r="A52">
        <v>130425</v>
      </c>
      <c r="B52" t="s">
        <v>33</v>
      </c>
      <c r="C52">
        <v>0</v>
      </c>
    </row>
    <row r="53" spans="1:3">
      <c r="A53">
        <v>1305</v>
      </c>
      <c r="B53" t="s">
        <v>36</v>
      </c>
      <c r="C53">
        <v>0</v>
      </c>
    </row>
    <row r="54" spans="1:3">
      <c r="A54">
        <v>130505</v>
      </c>
      <c r="B54" t="s">
        <v>29</v>
      </c>
      <c r="C54">
        <v>0</v>
      </c>
    </row>
    <row r="55" spans="1:3">
      <c r="A55">
        <v>130510</v>
      </c>
      <c r="B55" t="s">
        <v>30</v>
      </c>
      <c r="C55">
        <v>0</v>
      </c>
    </row>
    <row r="56" spans="1:3">
      <c r="A56">
        <v>130515</v>
      </c>
      <c r="B56" t="s">
        <v>31</v>
      </c>
      <c r="C56">
        <v>0</v>
      </c>
    </row>
    <row r="57" spans="1:3">
      <c r="A57">
        <v>130520</v>
      </c>
      <c r="B57" t="s">
        <v>37</v>
      </c>
      <c r="C57">
        <v>0</v>
      </c>
    </row>
    <row r="58" spans="1:3">
      <c r="A58">
        <v>130525</v>
      </c>
      <c r="B58" t="s">
        <v>38</v>
      </c>
      <c r="C58">
        <v>0</v>
      </c>
    </row>
    <row r="59" spans="1:3">
      <c r="A59">
        <v>130530</v>
      </c>
      <c r="B59" t="s">
        <v>39</v>
      </c>
      <c r="C59">
        <v>0</v>
      </c>
    </row>
    <row r="60" spans="1:3">
      <c r="A60">
        <v>130535</v>
      </c>
      <c r="B60" t="s">
        <v>40</v>
      </c>
      <c r="C60">
        <v>0</v>
      </c>
    </row>
    <row r="61" spans="1:3">
      <c r="A61">
        <v>130540</v>
      </c>
      <c r="B61" t="s">
        <v>41</v>
      </c>
      <c r="C61">
        <v>0</v>
      </c>
    </row>
    <row r="62" spans="1:3">
      <c r="A62">
        <v>1306</v>
      </c>
      <c r="B62" t="s">
        <v>42</v>
      </c>
      <c r="C62">
        <v>0</v>
      </c>
    </row>
    <row r="63" spans="1:3">
      <c r="A63">
        <v>130605</v>
      </c>
      <c r="B63" t="s">
        <v>29</v>
      </c>
      <c r="C63">
        <v>0</v>
      </c>
    </row>
    <row r="64" spans="1:3">
      <c r="A64">
        <v>130610</v>
      </c>
      <c r="B64" t="s">
        <v>30</v>
      </c>
      <c r="C64">
        <v>0</v>
      </c>
    </row>
    <row r="65" spans="1:3">
      <c r="A65">
        <v>130615</v>
      </c>
      <c r="B65" t="s">
        <v>31</v>
      </c>
      <c r="C65">
        <v>0</v>
      </c>
    </row>
    <row r="66" spans="1:3">
      <c r="A66">
        <v>130620</v>
      </c>
      <c r="B66" t="s">
        <v>37</v>
      </c>
      <c r="C66">
        <v>0</v>
      </c>
    </row>
    <row r="67" spans="1:3">
      <c r="A67">
        <v>130625</v>
      </c>
      <c r="B67" t="s">
        <v>38</v>
      </c>
      <c r="C67">
        <v>0</v>
      </c>
    </row>
    <row r="68" spans="1:3">
      <c r="A68">
        <v>130630</v>
      </c>
      <c r="B68" t="s">
        <v>39</v>
      </c>
      <c r="C68">
        <v>0</v>
      </c>
    </row>
    <row r="69" spans="1:3">
      <c r="A69">
        <v>130635</v>
      </c>
      <c r="B69" t="s">
        <v>40</v>
      </c>
      <c r="C69">
        <v>0</v>
      </c>
    </row>
    <row r="70" spans="1:3">
      <c r="A70">
        <v>130640</v>
      </c>
      <c r="B70" t="s">
        <v>41</v>
      </c>
      <c r="C70">
        <v>0</v>
      </c>
    </row>
    <row r="71" spans="1:3">
      <c r="A71">
        <v>1307</v>
      </c>
      <c r="B71" t="s">
        <v>43</v>
      </c>
      <c r="C71">
        <v>0</v>
      </c>
    </row>
    <row r="72" spans="1:3">
      <c r="A72">
        <v>130705</v>
      </c>
      <c r="B72" t="s">
        <v>44</v>
      </c>
      <c r="C72">
        <v>0</v>
      </c>
    </row>
    <row r="73" spans="1:3">
      <c r="A73">
        <v>130710</v>
      </c>
      <c r="B73" t="s">
        <v>45</v>
      </c>
      <c r="C73">
        <v>0</v>
      </c>
    </row>
    <row r="74" spans="1:3">
      <c r="A74">
        <v>130720</v>
      </c>
      <c r="B74" t="s">
        <v>47</v>
      </c>
      <c r="C74">
        <v>0</v>
      </c>
    </row>
    <row r="75" spans="1:3">
      <c r="A75">
        <v>130790</v>
      </c>
      <c r="B75" t="s">
        <v>126</v>
      </c>
      <c r="C75">
        <v>0</v>
      </c>
    </row>
    <row r="76" spans="1:3">
      <c r="A76">
        <v>1399</v>
      </c>
      <c r="B76" t="s">
        <v>48</v>
      </c>
      <c r="C76">
        <v>0</v>
      </c>
    </row>
    <row r="77" spans="1:3">
      <c r="A77">
        <v>139905</v>
      </c>
      <c r="B77" t="s">
        <v>49</v>
      </c>
      <c r="C77">
        <v>0</v>
      </c>
    </row>
    <row r="78" spans="1:3">
      <c r="A78">
        <v>139910</v>
      </c>
      <c r="B78" t="s">
        <v>50</v>
      </c>
      <c r="C78">
        <v>0</v>
      </c>
    </row>
    <row r="79" spans="1:3">
      <c r="A79">
        <v>16</v>
      </c>
      <c r="B79" t="s">
        <v>93</v>
      </c>
      <c r="C79">
        <v>1.26</v>
      </c>
    </row>
    <row r="80" spans="1:3">
      <c r="A80">
        <v>1601</v>
      </c>
      <c r="B80" t="s">
        <v>94</v>
      </c>
      <c r="C80">
        <v>0</v>
      </c>
    </row>
    <row r="81" spans="1:3">
      <c r="A81">
        <v>160110</v>
      </c>
      <c r="B81" t="s">
        <v>24</v>
      </c>
      <c r="C81">
        <v>0</v>
      </c>
    </row>
    <row r="82" spans="1:3">
      <c r="A82">
        <v>1602</v>
      </c>
      <c r="B82" t="s">
        <v>96</v>
      </c>
      <c r="C82">
        <v>0</v>
      </c>
    </row>
    <row r="83" spans="1:3">
      <c r="A83">
        <v>160205</v>
      </c>
      <c r="B83" t="s">
        <v>97</v>
      </c>
      <c r="C83">
        <v>0</v>
      </c>
    </row>
    <row r="84" spans="1:3">
      <c r="A84">
        <v>160210</v>
      </c>
      <c r="B84" t="s">
        <v>98</v>
      </c>
      <c r="C84">
        <v>0</v>
      </c>
    </row>
    <row r="85" spans="1:3">
      <c r="A85">
        <v>160215</v>
      </c>
      <c r="B85" t="s">
        <v>99</v>
      </c>
      <c r="C85">
        <v>0</v>
      </c>
    </row>
    <row r="86" spans="1:3">
      <c r="A86">
        <v>160220</v>
      </c>
      <c r="B86" t="s">
        <v>43</v>
      </c>
      <c r="C86">
        <v>0</v>
      </c>
    </row>
    <row r="87" spans="1:3">
      <c r="A87">
        <v>1604</v>
      </c>
      <c r="B87" t="s">
        <v>106</v>
      </c>
      <c r="C87">
        <v>0</v>
      </c>
    </row>
    <row r="88" spans="1:3">
      <c r="A88">
        <v>1606</v>
      </c>
      <c r="B88" t="s">
        <v>112</v>
      </c>
      <c r="C88">
        <v>0</v>
      </c>
    </row>
    <row r="89" spans="1:3">
      <c r="A89">
        <v>1612</v>
      </c>
      <c r="B89" t="s">
        <v>117</v>
      </c>
      <c r="C89">
        <v>0</v>
      </c>
    </row>
    <row r="90" spans="1:3">
      <c r="A90">
        <v>1613</v>
      </c>
      <c r="B90" t="s">
        <v>118</v>
      </c>
      <c r="C90">
        <v>0</v>
      </c>
    </row>
    <row r="91" spans="1:3">
      <c r="A91">
        <v>1614</v>
      </c>
      <c r="B91" t="s">
        <v>119</v>
      </c>
      <c r="C91">
        <v>0</v>
      </c>
    </row>
    <row r="92" spans="1:3">
      <c r="A92">
        <v>161405</v>
      </c>
      <c r="B92" t="s">
        <v>120</v>
      </c>
      <c r="C92">
        <v>0</v>
      </c>
    </row>
    <row r="93" spans="1:3">
      <c r="A93">
        <v>161410</v>
      </c>
      <c r="B93" t="s">
        <v>121</v>
      </c>
      <c r="C93">
        <v>0</v>
      </c>
    </row>
    <row r="94" spans="1:3">
      <c r="A94">
        <v>161415</v>
      </c>
      <c r="B94" t="s">
        <v>122</v>
      </c>
      <c r="C94">
        <v>0</v>
      </c>
    </row>
    <row r="95" spans="1:3">
      <c r="A95">
        <v>161420</v>
      </c>
      <c r="B95" t="s">
        <v>123</v>
      </c>
      <c r="C95">
        <v>0</v>
      </c>
    </row>
    <row r="96" spans="1:3">
      <c r="A96">
        <v>161425</v>
      </c>
      <c r="B96" t="s">
        <v>124</v>
      </c>
      <c r="C96">
        <v>0</v>
      </c>
    </row>
    <row r="97" spans="1:3">
      <c r="A97">
        <v>161430</v>
      </c>
      <c r="B97" t="s">
        <v>125</v>
      </c>
      <c r="C97">
        <v>0</v>
      </c>
    </row>
    <row r="98" spans="1:3">
      <c r="A98">
        <v>161490</v>
      </c>
      <c r="B98" t="s">
        <v>126</v>
      </c>
      <c r="C98">
        <v>0</v>
      </c>
    </row>
    <row r="99" spans="1:3">
      <c r="A99">
        <v>1690</v>
      </c>
      <c r="B99" t="s">
        <v>132</v>
      </c>
      <c r="C99">
        <v>1.26</v>
      </c>
    </row>
    <row r="100" spans="1:3">
      <c r="A100">
        <v>169005</v>
      </c>
      <c r="B100" t="s">
        <v>133</v>
      </c>
      <c r="C100">
        <v>1.26</v>
      </c>
    </row>
    <row r="101" spans="1:3">
      <c r="A101">
        <v>169010</v>
      </c>
      <c r="B101" t="s">
        <v>134</v>
      </c>
      <c r="C101">
        <v>0</v>
      </c>
    </row>
    <row r="102" spans="1:3">
      <c r="A102">
        <v>169015</v>
      </c>
      <c r="B102" t="s">
        <v>135</v>
      </c>
      <c r="C102">
        <v>0</v>
      </c>
    </row>
    <row r="103" spans="1:3">
      <c r="A103">
        <v>169020</v>
      </c>
      <c r="B103" t="s">
        <v>136</v>
      </c>
      <c r="C103">
        <v>0</v>
      </c>
    </row>
    <row r="104" spans="1:3">
      <c r="A104">
        <v>169025</v>
      </c>
      <c r="B104" t="s">
        <v>137</v>
      </c>
      <c r="C104">
        <v>0</v>
      </c>
    </row>
    <row r="105" spans="1:3">
      <c r="A105">
        <v>169035</v>
      </c>
      <c r="B105" t="s">
        <v>139</v>
      </c>
      <c r="C105">
        <v>0</v>
      </c>
    </row>
    <row r="106" spans="1:3">
      <c r="A106">
        <v>169040</v>
      </c>
      <c r="B106" t="s">
        <v>828</v>
      </c>
      <c r="C106">
        <v>0</v>
      </c>
    </row>
    <row r="107" spans="1:3">
      <c r="A107">
        <v>1699</v>
      </c>
      <c r="B107" t="s">
        <v>140</v>
      </c>
      <c r="C107">
        <v>0</v>
      </c>
    </row>
    <row r="108" spans="1:3">
      <c r="A108">
        <v>169905</v>
      </c>
      <c r="B108" t="s">
        <v>141</v>
      </c>
      <c r="C108">
        <v>0</v>
      </c>
    </row>
    <row r="109" spans="1:3">
      <c r="A109">
        <v>169910</v>
      </c>
      <c r="B109" t="s">
        <v>142</v>
      </c>
      <c r="C109">
        <v>0</v>
      </c>
    </row>
    <row r="110" spans="1:3">
      <c r="A110">
        <v>169915</v>
      </c>
      <c r="B110" t="s">
        <v>829</v>
      </c>
      <c r="C110">
        <v>0</v>
      </c>
    </row>
    <row r="111" spans="1:3">
      <c r="A111">
        <v>17</v>
      </c>
      <c r="B111" t="s">
        <v>143</v>
      </c>
      <c r="C111">
        <v>0</v>
      </c>
    </row>
    <row r="112" spans="1:3">
      <c r="A112">
        <v>1701</v>
      </c>
      <c r="B112" t="s">
        <v>144</v>
      </c>
      <c r="C112">
        <v>0</v>
      </c>
    </row>
    <row r="113" spans="1:3">
      <c r="A113">
        <v>1702</v>
      </c>
      <c r="B113" t="s">
        <v>149</v>
      </c>
      <c r="C113">
        <v>0</v>
      </c>
    </row>
    <row r="114" spans="1:3">
      <c r="A114">
        <v>170205</v>
      </c>
      <c r="B114" t="s">
        <v>145</v>
      </c>
      <c r="C114">
        <v>0</v>
      </c>
    </row>
    <row r="115" spans="1:3">
      <c r="A115">
        <v>170210</v>
      </c>
      <c r="B115" t="s">
        <v>150</v>
      </c>
      <c r="C115">
        <v>0</v>
      </c>
    </row>
    <row r="116" spans="1:3">
      <c r="A116">
        <v>170215</v>
      </c>
      <c r="B116" t="s">
        <v>151</v>
      </c>
      <c r="C116">
        <v>0</v>
      </c>
    </row>
    <row r="117" spans="1:3">
      <c r="A117">
        <v>170220</v>
      </c>
      <c r="B117" t="s">
        <v>152</v>
      </c>
      <c r="C117">
        <v>0</v>
      </c>
    </row>
    <row r="118" spans="1:3">
      <c r="A118">
        <v>170225</v>
      </c>
      <c r="B118" t="s">
        <v>153</v>
      </c>
      <c r="C118">
        <v>0</v>
      </c>
    </row>
    <row r="119" spans="1:3">
      <c r="A119">
        <v>170230</v>
      </c>
      <c r="B119" t="s">
        <v>154</v>
      </c>
      <c r="C119">
        <v>0</v>
      </c>
    </row>
    <row r="120" spans="1:3">
      <c r="A120">
        <v>1703</v>
      </c>
      <c r="B120" t="s">
        <v>158</v>
      </c>
      <c r="C120">
        <v>0</v>
      </c>
    </row>
    <row r="121" spans="1:3">
      <c r="A121">
        <v>1705</v>
      </c>
      <c r="B121" t="s">
        <v>167</v>
      </c>
      <c r="C121">
        <v>0</v>
      </c>
    </row>
    <row r="122" spans="1:3">
      <c r="A122">
        <v>170505</v>
      </c>
      <c r="B122" t="s">
        <v>162</v>
      </c>
      <c r="C122">
        <v>0</v>
      </c>
    </row>
    <row r="123" spans="1:3">
      <c r="A123">
        <v>170510</v>
      </c>
      <c r="B123" t="s">
        <v>163</v>
      </c>
      <c r="C123">
        <v>0</v>
      </c>
    </row>
    <row r="124" spans="1:3">
      <c r="A124">
        <v>170515</v>
      </c>
      <c r="B124" t="s">
        <v>181</v>
      </c>
      <c r="C124">
        <v>0</v>
      </c>
    </row>
    <row r="125" spans="1:3">
      <c r="A125">
        <v>170520</v>
      </c>
      <c r="B125" t="s">
        <v>152</v>
      </c>
      <c r="C125">
        <v>0</v>
      </c>
    </row>
    <row r="126" spans="1:3">
      <c r="A126">
        <v>170525</v>
      </c>
      <c r="B126" t="s">
        <v>165</v>
      </c>
      <c r="C126">
        <v>0</v>
      </c>
    </row>
    <row r="127" spans="1:3">
      <c r="A127">
        <v>170599</v>
      </c>
      <c r="B127" t="s">
        <v>168</v>
      </c>
      <c r="C127">
        <v>0</v>
      </c>
    </row>
    <row r="128" spans="1:3">
      <c r="A128">
        <v>1706</v>
      </c>
      <c r="B128" t="s">
        <v>169</v>
      </c>
      <c r="C128">
        <v>0</v>
      </c>
    </row>
    <row r="129" spans="1:3">
      <c r="A129">
        <v>170605</v>
      </c>
      <c r="B129" t="s">
        <v>145</v>
      </c>
      <c r="C129">
        <v>0</v>
      </c>
    </row>
    <row r="130" spans="1:3">
      <c r="A130">
        <v>170610</v>
      </c>
      <c r="B130" t="s">
        <v>170</v>
      </c>
      <c r="C130">
        <v>0</v>
      </c>
    </row>
    <row r="131" spans="1:3">
      <c r="A131">
        <v>170615</v>
      </c>
      <c r="B131" t="s">
        <v>171</v>
      </c>
      <c r="C131">
        <v>0</v>
      </c>
    </row>
    <row r="132" spans="1:3">
      <c r="A132">
        <v>170690</v>
      </c>
      <c r="B132" t="s">
        <v>126</v>
      </c>
      <c r="C132">
        <v>0</v>
      </c>
    </row>
    <row r="133" spans="1:3">
      <c r="A133">
        <v>170699</v>
      </c>
      <c r="B133" t="s">
        <v>173</v>
      </c>
      <c r="C133">
        <v>0</v>
      </c>
    </row>
    <row r="134" spans="1:3">
      <c r="A134">
        <v>1707</v>
      </c>
      <c r="B134" t="s">
        <v>830</v>
      </c>
      <c r="C134">
        <v>0</v>
      </c>
    </row>
    <row r="135" spans="1:3">
      <c r="A135">
        <v>170710</v>
      </c>
      <c r="B135" t="s">
        <v>831</v>
      </c>
      <c r="C135">
        <v>0</v>
      </c>
    </row>
    <row r="136" spans="1:3">
      <c r="A136">
        <v>1799</v>
      </c>
      <c r="B136" t="s">
        <v>174</v>
      </c>
      <c r="C136">
        <v>0</v>
      </c>
    </row>
    <row r="137" spans="1:3">
      <c r="A137">
        <v>179905</v>
      </c>
      <c r="B137" t="s">
        <v>175</v>
      </c>
      <c r="C137">
        <v>0</v>
      </c>
    </row>
    <row r="138" spans="1:3">
      <c r="A138">
        <v>179915</v>
      </c>
      <c r="B138" t="s">
        <v>177</v>
      </c>
      <c r="C138">
        <v>0</v>
      </c>
    </row>
    <row r="139" spans="1:3">
      <c r="A139">
        <v>18</v>
      </c>
      <c r="B139" t="s">
        <v>179</v>
      </c>
      <c r="C139">
        <v>116.58944</v>
      </c>
    </row>
    <row r="140" spans="1:3">
      <c r="A140">
        <v>1801</v>
      </c>
      <c r="B140" t="s">
        <v>145</v>
      </c>
      <c r="C140">
        <v>0</v>
      </c>
    </row>
    <row r="141" spans="1:3">
      <c r="A141">
        <v>1802</v>
      </c>
      <c r="B141" t="s">
        <v>170</v>
      </c>
      <c r="C141">
        <v>0</v>
      </c>
    </row>
    <row r="142" spans="1:3">
      <c r="A142">
        <v>1803</v>
      </c>
      <c r="B142" t="s">
        <v>180</v>
      </c>
      <c r="C142">
        <v>0</v>
      </c>
    </row>
    <row r="143" spans="1:3">
      <c r="A143">
        <v>1804</v>
      </c>
      <c r="B143" t="s">
        <v>171</v>
      </c>
      <c r="C143">
        <v>0</v>
      </c>
    </row>
    <row r="144" spans="1:3">
      <c r="A144">
        <v>1805</v>
      </c>
      <c r="B144" t="s">
        <v>163</v>
      </c>
      <c r="C144">
        <v>19.778459999999999</v>
      </c>
    </row>
    <row r="145" spans="1:3">
      <c r="A145">
        <v>1806</v>
      </c>
      <c r="B145" t="s">
        <v>181</v>
      </c>
      <c r="C145">
        <v>45.031269999999999</v>
      </c>
    </row>
    <row r="146" spans="1:3">
      <c r="A146">
        <v>1807</v>
      </c>
      <c r="B146" t="s">
        <v>152</v>
      </c>
      <c r="C146">
        <v>0</v>
      </c>
    </row>
    <row r="147" spans="1:3">
      <c r="A147">
        <v>1890</v>
      </c>
      <c r="B147" t="s">
        <v>126</v>
      </c>
      <c r="C147">
        <v>51.779710000000001</v>
      </c>
    </row>
    <row r="148" spans="1:3">
      <c r="A148">
        <v>1899</v>
      </c>
      <c r="B148" t="s">
        <v>182</v>
      </c>
      <c r="C148">
        <v>0</v>
      </c>
    </row>
    <row r="149" spans="1:3">
      <c r="A149">
        <v>189905</v>
      </c>
      <c r="B149" t="s">
        <v>183</v>
      </c>
      <c r="C149">
        <v>0</v>
      </c>
    </row>
    <row r="150" spans="1:3">
      <c r="A150">
        <v>189910</v>
      </c>
      <c r="B150" t="s">
        <v>184</v>
      </c>
      <c r="C150">
        <v>0</v>
      </c>
    </row>
    <row r="151" spans="1:3">
      <c r="A151">
        <v>189915</v>
      </c>
      <c r="B151" t="s">
        <v>185</v>
      </c>
      <c r="C151">
        <v>0</v>
      </c>
    </row>
    <row r="152" spans="1:3">
      <c r="A152">
        <v>189920</v>
      </c>
      <c r="B152" t="s">
        <v>186</v>
      </c>
      <c r="C152">
        <v>0</v>
      </c>
    </row>
    <row r="153" spans="1:3">
      <c r="A153">
        <v>189925</v>
      </c>
      <c r="B153" t="s">
        <v>187</v>
      </c>
      <c r="C153">
        <v>0</v>
      </c>
    </row>
    <row r="154" spans="1:3">
      <c r="A154">
        <v>189940</v>
      </c>
      <c r="B154" t="s">
        <v>190</v>
      </c>
      <c r="C154">
        <v>0</v>
      </c>
    </row>
    <row r="155" spans="1:3">
      <c r="A155">
        <v>19</v>
      </c>
      <c r="B155" t="s">
        <v>191</v>
      </c>
      <c r="C155">
        <v>5.0771199999999999</v>
      </c>
    </row>
    <row r="156" spans="1:3">
      <c r="A156">
        <v>1901</v>
      </c>
      <c r="B156" t="s">
        <v>192</v>
      </c>
      <c r="C156">
        <v>0</v>
      </c>
    </row>
    <row r="157" spans="1:3">
      <c r="A157">
        <v>1902</v>
      </c>
      <c r="B157" t="s">
        <v>153</v>
      </c>
      <c r="C157">
        <v>0</v>
      </c>
    </row>
    <row r="158" spans="1:3">
      <c r="A158">
        <v>190205</v>
      </c>
      <c r="B158" t="s">
        <v>198</v>
      </c>
      <c r="C158">
        <v>0</v>
      </c>
    </row>
    <row r="159" spans="1:3">
      <c r="A159">
        <v>190245</v>
      </c>
      <c r="B159" t="s">
        <v>205</v>
      </c>
      <c r="C159">
        <v>0</v>
      </c>
    </row>
    <row r="160" spans="1:3">
      <c r="A160">
        <v>190255</v>
      </c>
      <c r="B160" t="s">
        <v>149</v>
      </c>
      <c r="C160">
        <v>0</v>
      </c>
    </row>
    <row r="161" spans="1:3">
      <c r="A161">
        <v>190265</v>
      </c>
      <c r="B161" t="s">
        <v>169</v>
      </c>
      <c r="C161">
        <v>0</v>
      </c>
    </row>
    <row r="162" spans="1:3">
      <c r="A162">
        <v>190270</v>
      </c>
      <c r="B162" t="s">
        <v>460</v>
      </c>
      <c r="C162">
        <v>0</v>
      </c>
    </row>
    <row r="163" spans="1:3">
      <c r="A163">
        <v>190275</v>
      </c>
      <c r="B163" t="s">
        <v>207</v>
      </c>
      <c r="C163">
        <v>0</v>
      </c>
    </row>
    <row r="164" spans="1:3">
      <c r="A164">
        <v>190285</v>
      </c>
      <c r="B164" t="s">
        <v>832</v>
      </c>
      <c r="C164">
        <v>0</v>
      </c>
    </row>
    <row r="165" spans="1:3">
      <c r="A165">
        <v>1904</v>
      </c>
      <c r="B165" t="s">
        <v>212</v>
      </c>
      <c r="C165">
        <v>0.98592999999999997</v>
      </c>
    </row>
    <row r="166" spans="1:3">
      <c r="A166">
        <v>190405</v>
      </c>
      <c r="B166" t="s">
        <v>120</v>
      </c>
      <c r="C166">
        <v>0</v>
      </c>
    </row>
    <row r="167" spans="1:3">
      <c r="A167">
        <v>190410</v>
      </c>
      <c r="B167" t="s">
        <v>213</v>
      </c>
      <c r="C167">
        <v>0.98592999999999997</v>
      </c>
    </row>
    <row r="168" spans="1:3">
      <c r="A168">
        <v>190490</v>
      </c>
      <c r="B168" t="s">
        <v>126</v>
      </c>
      <c r="C168">
        <v>0</v>
      </c>
    </row>
    <row r="169" spans="1:3">
      <c r="A169">
        <v>190499</v>
      </c>
      <c r="B169" t="s">
        <v>214</v>
      </c>
      <c r="C169">
        <v>0</v>
      </c>
    </row>
    <row r="170" spans="1:3">
      <c r="A170">
        <v>1905</v>
      </c>
      <c r="B170" t="s">
        <v>215</v>
      </c>
      <c r="C170">
        <v>4.0911900000000001</v>
      </c>
    </row>
    <row r="171" spans="1:3">
      <c r="A171">
        <v>190505</v>
      </c>
      <c r="B171" t="s">
        <v>216</v>
      </c>
      <c r="C171">
        <v>0</v>
      </c>
    </row>
    <row r="172" spans="1:3">
      <c r="A172">
        <v>190510</v>
      </c>
      <c r="B172" t="s">
        <v>217</v>
      </c>
      <c r="C172">
        <v>0</v>
      </c>
    </row>
    <row r="173" spans="1:3">
      <c r="A173">
        <v>190515</v>
      </c>
      <c r="B173" t="s">
        <v>218</v>
      </c>
      <c r="C173">
        <v>0</v>
      </c>
    </row>
    <row r="174" spans="1:3">
      <c r="A174">
        <v>190520</v>
      </c>
      <c r="B174" t="s">
        <v>219</v>
      </c>
      <c r="C174">
        <v>4.0911900000000001</v>
      </c>
    </row>
    <row r="175" spans="1:3">
      <c r="A175">
        <v>190525</v>
      </c>
      <c r="B175" t="s">
        <v>220</v>
      </c>
      <c r="C175">
        <v>0</v>
      </c>
    </row>
    <row r="176" spans="1:3">
      <c r="A176">
        <v>190590</v>
      </c>
      <c r="B176" t="s">
        <v>126</v>
      </c>
      <c r="C176">
        <v>0</v>
      </c>
    </row>
    <row r="177" spans="1:3">
      <c r="A177">
        <v>190599</v>
      </c>
      <c r="B177" t="s">
        <v>222</v>
      </c>
      <c r="C177">
        <v>0</v>
      </c>
    </row>
    <row r="178" spans="1:3">
      <c r="A178">
        <v>1906</v>
      </c>
      <c r="B178" t="s">
        <v>223</v>
      </c>
      <c r="C178">
        <v>0</v>
      </c>
    </row>
    <row r="179" spans="1:3">
      <c r="A179">
        <v>190615</v>
      </c>
      <c r="B179" t="s">
        <v>226</v>
      </c>
      <c r="C179">
        <v>0</v>
      </c>
    </row>
    <row r="180" spans="1:3">
      <c r="A180">
        <v>1908</v>
      </c>
      <c r="B180" t="s">
        <v>228</v>
      </c>
      <c r="C180">
        <v>0</v>
      </c>
    </row>
    <row r="181" spans="1:3">
      <c r="A181">
        <v>1910</v>
      </c>
      <c r="B181" t="s">
        <v>229</v>
      </c>
      <c r="C181">
        <v>0</v>
      </c>
    </row>
    <row r="182" spans="1:3">
      <c r="A182">
        <v>1990</v>
      </c>
      <c r="B182" t="s">
        <v>126</v>
      </c>
      <c r="C182">
        <v>0</v>
      </c>
    </row>
    <row r="183" spans="1:3">
      <c r="A183">
        <v>199005</v>
      </c>
      <c r="B183" t="s">
        <v>833</v>
      </c>
      <c r="C183">
        <v>0</v>
      </c>
    </row>
    <row r="184" spans="1:3">
      <c r="A184">
        <v>199010</v>
      </c>
      <c r="B184" t="s">
        <v>231</v>
      </c>
      <c r="C184">
        <v>0</v>
      </c>
    </row>
    <row r="185" spans="1:3">
      <c r="A185">
        <v>199015</v>
      </c>
      <c r="B185" t="s">
        <v>232</v>
      </c>
      <c r="C185">
        <v>0</v>
      </c>
    </row>
    <row r="186" spans="1:3">
      <c r="A186">
        <v>199025</v>
      </c>
      <c r="B186" t="s">
        <v>234</v>
      </c>
      <c r="C186">
        <v>0</v>
      </c>
    </row>
    <row r="187" spans="1:3">
      <c r="A187">
        <v>199090</v>
      </c>
      <c r="B187" t="s">
        <v>235</v>
      </c>
      <c r="C187">
        <v>0</v>
      </c>
    </row>
    <row r="188" spans="1:3">
      <c r="A188">
        <v>1999</v>
      </c>
      <c r="B188" t="s">
        <v>236</v>
      </c>
      <c r="C188">
        <v>0</v>
      </c>
    </row>
    <row r="189" spans="1:3">
      <c r="A189">
        <v>199910</v>
      </c>
      <c r="B189" t="s">
        <v>238</v>
      </c>
      <c r="C189">
        <v>0</v>
      </c>
    </row>
    <row r="190" spans="1:3">
      <c r="A190">
        <v>199990</v>
      </c>
      <c r="B190" t="s">
        <v>239</v>
      </c>
      <c r="C190">
        <v>0</v>
      </c>
    </row>
    <row r="191" spans="1:3">
      <c r="A191">
        <v>2</v>
      </c>
      <c r="B191" t="s">
        <v>834</v>
      </c>
      <c r="C191">
        <v>2.7884000000000002</v>
      </c>
    </row>
    <row r="192" spans="1:3">
      <c r="A192">
        <v>23</v>
      </c>
      <c r="B192" t="s">
        <v>266</v>
      </c>
      <c r="C192">
        <v>0</v>
      </c>
    </row>
    <row r="193" spans="1:3">
      <c r="A193">
        <v>2302</v>
      </c>
      <c r="B193" t="s">
        <v>268</v>
      </c>
      <c r="C193">
        <v>0</v>
      </c>
    </row>
    <row r="194" spans="1:3">
      <c r="A194">
        <v>230205</v>
      </c>
      <c r="B194" t="s">
        <v>269</v>
      </c>
      <c r="C194">
        <v>0</v>
      </c>
    </row>
    <row r="195" spans="1:3">
      <c r="A195">
        <v>230210</v>
      </c>
      <c r="B195" t="s">
        <v>270</v>
      </c>
      <c r="C195">
        <v>0</v>
      </c>
    </row>
    <row r="196" spans="1:3">
      <c r="A196">
        <v>2304</v>
      </c>
      <c r="B196" t="s">
        <v>272</v>
      </c>
      <c r="C196">
        <v>0</v>
      </c>
    </row>
    <row r="197" spans="1:3">
      <c r="A197">
        <v>230410</v>
      </c>
      <c r="B197" t="s">
        <v>274</v>
      </c>
      <c r="C197">
        <v>0</v>
      </c>
    </row>
    <row r="198" spans="1:3">
      <c r="A198">
        <v>230415</v>
      </c>
      <c r="B198" t="s">
        <v>154</v>
      </c>
      <c r="C198">
        <v>0</v>
      </c>
    </row>
    <row r="199" spans="1:3">
      <c r="A199">
        <v>25</v>
      </c>
      <c r="B199" t="s">
        <v>276</v>
      </c>
      <c r="C199">
        <v>2.7884000000000002</v>
      </c>
    </row>
    <row r="200" spans="1:3">
      <c r="A200">
        <v>2501</v>
      </c>
      <c r="B200" t="s">
        <v>277</v>
      </c>
      <c r="C200">
        <v>0</v>
      </c>
    </row>
    <row r="201" spans="1:3">
      <c r="A201">
        <v>250135</v>
      </c>
      <c r="B201" t="s">
        <v>279</v>
      </c>
      <c r="C201">
        <v>0</v>
      </c>
    </row>
    <row r="202" spans="1:3">
      <c r="A202">
        <v>250145</v>
      </c>
      <c r="B202" t="s">
        <v>274</v>
      </c>
      <c r="C202">
        <v>0</v>
      </c>
    </row>
    <row r="203" spans="1:3">
      <c r="A203">
        <v>250150</v>
      </c>
      <c r="B203" t="s">
        <v>154</v>
      </c>
      <c r="C203">
        <v>0</v>
      </c>
    </row>
    <row r="204" spans="1:3">
      <c r="A204">
        <v>250190</v>
      </c>
      <c r="B204" t="s">
        <v>126</v>
      </c>
      <c r="C204">
        <v>0</v>
      </c>
    </row>
    <row r="205" spans="1:3">
      <c r="A205">
        <v>2502</v>
      </c>
      <c r="B205" t="s">
        <v>281</v>
      </c>
      <c r="C205">
        <v>0</v>
      </c>
    </row>
    <row r="206" spans="1:3">
      <c r="A206">
        <v>2503</v>
      </c>
      <c r="B206" t="s">
        <v>282</v>
      </c>
      <c r="C206">
        <v>0.53585000000000005</v>
      </c>
    </row>
    <row r="207" spans="1:3">
      <c r="A207">
        <v>250305</v>
      </c>
      <c r="B207" t="s">
        <v>283</v>
      </c>
      <c r="C207">
        <v>0</v>
      </c>
    </row>
    <row r="208" spans="1:3">
      <c r="A208">
        <v>250310</v>
      </c>
      <c r="B208" t="s">
        <v>284</v>
      </c>
      <c r="C208">
        <v>0</v>
      </c>
    </row>
    <row r="209" spans="1:3">
      <c r="A209">
        <v>250315</v>
      </c>
      <c r="B209" t="s">
        <v>285</v>
      </c>
      <c r="C209">
        <v>0.53585000000000005</v>
      </c>
    </row>
    <row r="210" spans="1:3">
      <c r="A210">
        <v>250320</v>
      </c>
      <c r="B210" t="s">
        <v>286</v>
      </c>
      <c r="C210">
        <v>0</v>
      </c>
    </row>
    <row r="211" spans="1:3">
      <c r="A211">
        <v>250325</v>
      </c>
      <c r="B211" t="s">
        <v>287</v>
      </c>
      <c r="C211">
        <v>0</v>
      </c>
    </row>
    <row r="212" spans="1:3">
      <c r="A212">
        <v>250330</v>
      </c>
      <c r="B212" t="s">
        <v>288</v>
      </c>
      <c r="C212">
        <v>0</v>
      </c>
    </row>
    <row r="213" spans="1:3">
      <c r="A213">
        <v>250390</v>
      </c>
      <c r="B213" t="s">
        <v>111</v>
      </c>
      <c r="C213">
        <v>0</v>
      </c>
    </row>
    <row r="214" spans="1:3">
      <c r="A214">
        <v>2504</v>
      </c>
      <c r="B214" t="s">
        <v>289</v>
      </c>
      <c r="C214">
        <v>1.3278099999999999</v>
      </c>
    </row>
    <row r="215" spans="1:3">
      <c r="A215">
        <v>250405</v>
      </c>
      <c r="B215" t="s">
        <v>290</v>
      </c>
      <c r="C215">
        <v>1.1307199999999999</v>
      </c>
    </row>
    <row r="216" spans="1:3">
      <c r="A216">
        <v>250490</v>
      </c>
      <c r="B216" t="s">
        <v>291</v>
      </c>
      <c r="C216">
        <v>0.19709000000000002</v>
      </c>
    </row>
    <row r="217" spans="1:3">
      <c r="A217">
        <v>2505</v>
      </c>
      <c r="B217" t="s">
        <v>292</v>
      </c>
      <c r="C217">
        <v>0</v>
      </c>
    </row>
    <row r="218" spans="1:3">
      <c r="A218">
        <v>250505</v>
      </c>
      <c r="B218" t="s">
        <v>293</v>
      </c>
      <c r="C218">
        <v>0</v>
      </c>
    </row>
    <row r="219" spans="1:3">
      <c r="A219">
        <v>250510</v>
      </c>
      <c r="B219" t="s">
        <v>294</v>
      </c>
      <c r="C219">
        <v>0</v>
      </c>
    </row>
    <row r="220" spans="1:3">
      <c r="A220">
        <v>250590</v>
      </c>
      <c r="B220" t="s">
        <v>295</v>
      </c>
      <c r="C220">
        <v>0</v>
      </c>
    </row>
    <row r="221" spans="1:3">
      <c r="A221">
        <v>2506</v>
      </c>
      <c r="B221" t="s">
        <v>296</v>
      </c>
      <c r="C221">
        <v>0.92474000000000001</v>
      </c>
    </row>
    <row r="222" spans="1:3">
      <c r="A222">
        <v>2590</v>
      </c>
      <c r="B222" t="s">
        <v>301</v>
      </c>
      <c r="C222">
        <v>0</v>
      </c>
    </row>
    <row r="223" spans="1:3">
      <c r="A223">
        <v>259005</v>
      </c>
      <c r="B223" t="s">
        <v>302</v>
      </c>
      <c r="C223">
        <v>0</v>
      </c>
    </row>
    <row r="224" spans="1:3">
      <c r="A224">
        <v>259015</v>
      </c>
      <c r="B224" t="s">
        <v>304</v>
      </c>
      <c r="C224">
        <v>0</v>
      </c>
    </row>
    <row r="225" spans="1:3">
      <c r="A225">
        <v>259090</v>
      </c>
      <c r="B225" t="s">
        <v>306</v>
      </c>
      <c r="C225">
        <v>0</v>
      </c>
    </row>
    <row r="226" spans="1:3">
      <c r="A226">
        <v>26</v>
      </c>
      <c r="B226" t="s">
        <v>307</v>
      </c>
      <c r="C226">
        <v>0</v>
      </c>
    </row>
    <row r="227" spans="1:3">
      <c r="A227">
        <v>2601</v>
      </c>
      <c r="B227" t="s">
        <v>308</v>
      </c>
      <c r="C227">
        <v>0</v>
      </c>
    </row>
    <row r="228" spans="1:3">
      <c r="A228">
        <v>2602</v>
      </c>
      <c r="B228" t="s">
        <v>309</v>
      </c>
      <c r="C228">
        <v>0</v>
      </c>
    </row>
    <row r="229" spans="1:3">
      <c r="A229">
        <v>260205</v>
      </c>
      <c r="B229" t="s">
        <v>29</v>
      </c>
      <c r="C229">
        <v>0</v>
      </c>
    </row>
    <row r="230" spans="1:3">
      <c r="A230">
        <v>260210</v>
      </c>
      <c r="B230" t="s">
        <v>30</v>
      </c>
      <c r="C230">
        <v>0</v>
      </c>
    </row>
    <row r="231" spans="1:3">
      <c r="A231">
        <v>260215</v>
      </c>
      <c r="B231" t="s">
        <v>31</v>
      </c>
      <c r="C231">
        <v>0</v>
      </c>
    </row>
    <row r="232" spans="1:3">
      <c r="A232">
        <v>260220</v>
      </c>
      <c r="B232" t="s">
        <v>32</v>
      </c>
      <c r="C232">
        <v>0</v>
      </c>
    </row>
    <row r="233" spans="1:3">
      <c r="A233">
        <v>260225</v>
      </c>
      <c r="B233" t="s">
        <v>33</v>
      </c>
      <c r="C233">
        <v>0</v>
      </c>
    </row>
    <row r="234" spans="1:3">
      <c r="A234">
        <v>2603</v>
      </c>
      <c r="B234" t="s">
        <v>310</v>
      </c>
      <c r="C234">
        <v>0</v>
      </c>
    </row>
    <row r="235" spans="1:3">
      <c r="A235">
        <v>260305</v>
      </c>
      <c r="B235" t="s">
        <v>29</v>
      </c>
      <c r="C235">
        <v>0</v>
      </c>
    </row>
    <row r="236" spans="1:3">
      <c r="A236">
        <v>260310</v>
      </c>
      <c r="B236" t="s">
        <v>30</v>
      </c>
      <c r="C236">
        <v>0</v>
      </c>
    </row>
    <row r="237" spans="1:3">
      <c r="A237">
        <v>260315</v>
      </c>
      <c r="B237" t="s">
        <v>31</v>
      </c>
      <c r="C237">
        <v>0</v>
      </c>
    </row>
    <row r="238" spans="1:3">
      <c r="A238">
        <v>260320</v>
      </c>
      <c r="B238" t="s">
        <v>32</v>
      </c>
      <c r="C238">
        <v>0</v>
      </c>
    </row>
    <row r="239" spans="1:3">
      <c r="A239">
        <v>260325</v>
      </c>
      <c r="B239" t="s">
        <v>33</v>
      </c>
      <c r="C239">
        <v>0</v>
      </c>
    </row>
    <row r="240" spans="1:3">
      <c r="A240">
        <v>2690</v>
      </c>
      <c r="B240" t="s">
        <v>317</v>
      </c>
      <c r="C240">
        <v>0</v>
      </c>
    </row>
    <row r="241" spans="1:3">
      <c r="A241">
        <v>269005</v>
      </c>
      <c r="B241" t="s">
        <v>29</v>
      </c>
      <c r="C241">
        <v>0</v>
      </c>
    </row>
    <row r="242" spans="1:3">
      <c r="A242">
        <v>269010</v>
      </c>
      <c r="B242" t="s">
        <v>30</v>
      </c>
      <c r="C242">
        <v>0</v>
      </c>
    </row>
    <row r="243" spans="1:3">
      <c r="A243">
        <v>269015</v>
      </c>
      <c r="B243" t="s">
        <v>31</v>
      </c>
      <c r="C243">
        <v>0</v>
      </c>
    </row>
    <row r="244" spans="1:3">
      <c r="A244">
        <v>269020</v>
      </c>
      <c r="B244" t="s">
        <v>32</v>
      </c>
      <c r="C244">
        <v>0</v>
      </c>
    </row>
    <row r="245" spans="1:3">
      <c r="A245">
        <v>269025</v>
      </c>
      <c r="B245" t="s">
        <v>33</v>
      </c>
      <c r="C245">
        <v>0</v>
      </c>
    </row>
    <row r="246" spans="1:3">
      <c r="A246">
        <v>27</v>
      </c>
      <c r="B246" t="s">
        <v>318</v>
      </c>
      <c r="C246">
        <v>0</v>
      </c>
    </row>
    <row r="247" spans="1:3">
      <c r="A247">
        <v>2702</v>
      </c>
      <c r="B247" t="s">
        <v>274</v>
      </c>
      <c r="C247">
        <v>0</v>
      </c>
    </row>
    <row r="248" spans="1:3">
      <c r="A248">
        <v>270205</v>
      </c>
      <c r="B248" t="s">
        <v>322</v>
      </c>
      <c r="C248">
        <v>0</v>
      </c>
    </row>
    <row r="249" spans="1:3">
      <c r="A249">
        <v>2703</v>
      </c>
      <c r="B249" t="s">
        <v>154</v>
      </c>
      <c r="C249">
        <v>0</v>
      </c>
    </row>
    <row r="250" spans="1:3">
      <c r="A250">
        <v>270390</v>
      </c>
      <c r="B250" t="s">
        <v>154</v>
      </c>
      <c r="C250">
        <v>0</v>
      </c>
    </row>
    <row r="251" spans="1:3">
      <c r="A251">
        <v>2790</v>
      </c>
      <c r="B251" t="s">
        <v>327</v>
      </c>
      <c r="C251">
        <v>0</v>
      </c>
    </row>
    <row r="252" spans="1:3">
      <c r="A252">
        <v>28</v>
      </c>
      <c r="B252" t="s">
        <v>328</v>
      </c>
      <c r="C252">
        <v>0</v>
      </c>
    </row>
    <row r="253" spans="1:3">
      <c r="A253">
        <v>2801</v>
      </c>
      <c r="B253" t="s">
        <v>329</v>
      </c>
      <c r="C253">
        <v>0</v>
      </c>
    </row>
    <row r="254" spans="1:3">
      <c r="A254">
        <v>280105</v>
      </c>
      <c r="B254" t="s">
        <v>329</v>
      </c>
      <c r="C254">
        <v>0</v>
      </c>
    </row>
    <row r="255" spans="1:3">
      <c r="A255">
        <v>280110</v>
      </c>
      <c r="B255" t="s">
        <v>330</v>
      </c>
      <c r="C255">
        <v>0</v>
      </c>
    </row>
    <row r="256" spans="1:3">
      <c r="A256">
        <v>2802</v>
      </c>
      <c r="B256" t="s">
        <v>331</v>
      </c>
      <c r="C256">
        <v>0</v>
      </c>
    </row>
    <row r="257" spans="1:3">
      <c r="A257">
        <v>29</v>
      </c>
      <c r="B257" t="s">
        <v>332</v>
      </c>
      <c r="C257">
        <v>0</v>
      </c>
    </row>
    <row r="258" spans="1:3">
      <c r="A258">
        <v>2901</v>
      </c>
      <c r="B258" t="s">
        <v>333</v>
      </c>
      <c r="C258">
        <v>0</v>
      </c>
    </row>
    <row r="259" spans="1:3">
      <c r="A259">
        <v>290115</v>
      </c>
      <c r="B259" t="s">
        <v>336</v>
      </c>
      <c r="C259">
        <v>0</v>
      </c>
    </row>
    <row r="260" spans="1:3">
      <c r="A260">
        <v>290190</v>
      </c>
      <c r="B260" t="s">
        <v>126</v>
      </c>
      <c r="C260">
        <v>0</v>
      </c>
    </row>
    <row r="261" spans="1:3">
      <c r="A261">
        <v>2904</v>
      </c>
      <c r="B261" t="s">
        <v>280</v>
      </c>
      <c r="C261">
        <v>0</v>
      </c>
    </row>
    <row r="262" spans="1:3">
      <c r="A262">
        <v>2908</v>
      </c>
      <c r="B262" t="s">
        <v>228</v>
      </c>
      <c r="C262">
        <v>0</v>
      </c>
    </row>
    <row r="263" spans="1:3">
      <c r="A263">
        <v>2910</v>
      </c>
      <c r="B263" t="s">
        <v>341</v>
      </c>
      <c r="C263">
        <v>0</v>
      </c>
    </row>
    <row r="264" spans="1:3">
      <c r="A264">
        <v>2990</v>
      </c>
      <c r="B264" t="s">
        <v>126</v>
      </c>
      <c r="C264">
        <v>0</v>
      </c>
    </row>
    <row r="265" spans="1:3">
      <c r="A265">
        <v>299005</v>
      </c>
      <c r="B265" t="s">
        <v>342</v>
      </c>
      <c r="C265">
        <v>0</v>
      </c>
    </row>
    <row r="266" spans="1:3">
      <c r="A266">
        <v>299090</v>
      </c>
      <c r="B266" t="s">
        <v>835</v>
      </c>
      <c r="C266">
        <v>0</v>
      </c>
    </row>
    <row r="267" spans="1:3">
      <c r="A267">
        <v>3</v>
      </c>
      <c r="B267" t="s">
        <v>346</v>
      </c>
      <c r="C267">
        <v>255.74352999999999</v>
      </c>
    </row>
    <row r="268" spans="1:3">
      <c r="A268">
        <v>31</v>
      </c>
      <c r="B268" t="s">
        <v>347</v>
      </c>
      <c r="C268">
        <v>40</v>
      </c>
    </row>
    <row r="269" spans="1:3">
      <c r="A269">
        <v>3101</v>
      </c>
      <c r="B269" t="s">
        <v>348</v>
      </c>
      <c r="C269">
        <v>40</v>
      </c>
    </row>
    <row r="270" spans="1:3">
      <c r="A270">
        <v>3102</v>
      </c>
      <c r="B270" t="s">
        <v>349</v>
      </c>
      <c r="C270">
        <v>0</v>
      </c>
    </row>
    <row r="271" spans="1:3">
      <c r="A271">
        <v>32</v>
      </c>
      <c r="B271" t="s">
        <v>351</v>
      </c>
      <c r="C271">
        <v>0</v>
      </c>
    </row>
    <row r="272" spans="1:3">
      <c r="A272">
        <v>3201</v>
      </c>
      <c r="B272" t="s">
        <v>836</v>
      </c>
      <c r="C272">
        <v>0</v>
      </c>
    </row>
    <row r="273" spans="1:3">
      <c r="A273">
        <v>3202</v>
      </c>
      <c r="B273" t="s">
        <v>353</v>
      </c>
      <c r="C273">
        <v>0</v>
      </c>
    </row>
    <row r="274" spans="1:3">
      <c r="A274">
        <v>33</v>
      </c>
      <c r="B274" t="s">
        <v>354</v>
      </c>
      <c r="C274">
        <v>215.74352999999999</v>
      </c>
    </row>
    <row r="275" spans="1:3">
      <c r="A275">
        <v>3301</v>
      </c>
      <c r="B275" t="s">
        <v>355</v>
      </c>
      <c r="C275">
        <v>0</v>
      </c>
    </row>
    <row r="276" spans="1:3">
      <c r="A276">
        <v>3303</v>
      </c>
      <c r="B276" t="s">
        <v>357</v>
      </c>
      <c r="C276">
        <v>215.74352999999999</v>
      </c>
    </row>
    <row r="277" spans="1:3">
      <c r="A277">
        <v>330305</v>
      </c>
      <c r="B277" t="s">
        <v>358</v>
      </c>
      <c r="C277">
        <v>0</v>
      </c>
    </row>
    <row r="278" spans="1:3">
      <c r="A278">
        <v>330310</v>
      </c>
      <c r="B278" t="s">
        <v>359</v>
      </c>
      <c r="C278">
        <v>215.74352999999999</v>
      </c>
    </row>
    <row r="279" spans="1:3">
      <c r="A279">
        <v>330390</v>
      </c>
      <c r="B279" t="s">
        <v>111</v>
      </c>
      <c r="C279">
        <v>0</v>
      </c>
    </row>
    <row r="280" spans="1:3">
      <c r="A280">
        <v>3304</v>
      </c>
      <c r="B280" t="s">
        <v>360</v>
      </c>
      <c r="C280">
        <v>0</v>
      </c>
    </row>
    <row r="281" spans="1:3">
      <c r="A281">
        <v>3305</v>
      </c>
      <c r="B281" t="s">
        <v>361</v>
      </c>
      <c r="C281">
        <v>0</v>
      </c>
    </row>
    <row r="282" spans="1:3">
      <c r="A282">
        <v>3310</v>
      </c>
      <c r="B282" t="s">
        <v>362</v>
      </c>
      <c r="C282">
        <v>0</v>
      </c>
    </row>
    <row r="283" spans="1:3">
      <c r="A283">
        <v>34</v>
      </c>
      <c r="B283" t="s">
        <v>363</v>
      </c>
      <c r="C283">
        <v>0</v>
      </c>
    </row>
    <row r="284" spans="1:3">
      <c r="A284">
        <v>3402</v>
      </c>
      <c r="B284" t="s">
        <v>365</v>
      </c>
      <c r="C284">
        <v>0</v>
      </c>
    </row>
    <row r="285" spans="1:3">
      <c r="A285">
        <v>340205</v>
      </c>
      <c r="B285" t="s">
        <v>366</v>
      </c>
      <c r="C285">
        <v>0</v>
      </c>
    </row>
    <row r="286" spans="1:3">
      <c r="A286">
        <v>340210</v>
      </c>
      <c r="B286" t="s">
        <v>367</v>
      </c>
      <c r="C286">
        <v>0</v>
      </c>
    </row>
    <row r="287" spans="1:3">
      <c r="A287">
        <v>3490</v>
      </c>
      <c r="B287" t="s">
        <v>126</v>
      </c>
      <c r="C287">
        <v>0</v>
      </c>
    </row>
    <row r="288" spans="1:3">
      <c r="A288">
        <v>35</v>
      </c>
      <c r="B288" t="s">
        <v>368</v>
      </c>
      <c r="C288">
        <v>0</v>
      </c>
    </row>
    <row r="289" spans="1:3">
      <c r="A289">
        <v>3501</v>
      </c>
      <c r="B289" t="s">
        <v>369</v>
      </c>
      <c r="C289">
        <v>0</v>
      </c>
    </row>
    <row r="290" spans="1:3">
      <c r="A290">
        <v>3504</v>
      </c>
      <c r="B290" t="s">
        <v>837</v>
      </c>
      <c r="C290">
        <v>0</v>
      </c>
    </row>
    <row r="291" spans="1:3">
      <c r="A291">
        <v>36</v>
      </c>
      <c r="B291" t="s">
        <v>371</v>
      </c>
      <c r="C291">
        <v>0</v>
      </c>
    </row>
    <row r="292" spans="1:3">
      <c r="A292">
        <v>3601</v>
      </c>
      <c r="B292" t="s">
        <v>372</v>
      </c>
      <c r="C292">
        <v>0</v>
      </c>
    </row>
    <row r="293" spans="1:3">
      <c r="A293">
        <v>3602</v>
      </c>
      <c r="B293" t="s">
        <v>373</v>
      </c>
      <c r="C293">
        <v>0</v>
      </c>
    </row>
    <row r="294" spans="1:3">
      <c r="A294">
        <v>3603</v>
      </c>
      <c r="B294" t="s">
        <v>838</v>
      </c>
      <c r="C294">
        <v>0</v>
      </c>
    </row>
    <row r="295" spans="1:3">
      <c r="A295">
        <v>3604</v>
      </c>
      <c r="B295" t="s">
        <v>374</v>
      </c>
      <c r="C295">
        <v>0</v>
      </c>
    </row>
    <row r="296" spans="1:3">
      <c r="A296">
        <v>4</v>
      </c>
      <c r="B296" t="s">
        <v>241</v>
      </c>
      <c r="C296">
        <v>12.52801</v>
      </c>
    </row>
    <row r="297" spans="1:3">
      <c r="A297">
        <v>41</v>
      </c>
      <c r="B297" t="s">
        <v>593</v>
      </c>
      <c r="C297">
        <v>0</v>
      </c>
    </row>
    <row r="298" spans="1:3">
      <c r="A298">
        <v>4103</v>
      </c>
      <c r="B298" t="s">
        <v>279</v>
      </c>
      <c r="C298">
        <v>0</v>
      </c>
    </row>
    <row r="299" spans="1:3">
      <c r="A299">
        <v>410305</v>
      </c>
      <c r="B299" t="s">
        <v>308</v>
      </c>
      <c r="C299">
        <v>0</v>
      </c>
    </row>
    <row r="300" spans="1:3">
      <c r="A300">
        <v>410310</v>
      </c>
      <c r="B300" t="s">
        <v>309</v>
      </c>
      <c r="C300">
        <v>0</v>
      </c>
    </row>
    <row r="301" spans="1:3">
      <c r="A301">
        <v>410315</v>
      </c>
      <c r="B301" t="s">
        <v>310</v>
      </c>
      <c r="C301">
        <v>0</v>
      </c>
    </row>
    <row r="302" spans="1:3">
      <c r="A302">
        <v>410350</v>
      </c>
      <c r="B302" t="s">
        <v>317</v>
      </c>
      <c r="C302">
        <v>0</v>
      </c>
    </row>
    <row r="303" spans="1:3">
      <c r="A303">
        <v>4104</v>
      </c>
      <c r="B303" t="s">
        <v>839</v>
      </c>
      <c r="C303">
        <v>0</v>
      </c>
    </row>
    <row r="304" spans="1:3">
      <c r="A304">
        <v>410410</v>
      </c>
      <c r="B304" t="s">
        <v>274</v>
      </c>
      <c r="C304">
        <v>0</v>
      </c>
    </row>
    <row r="305" spans="1:3">
      <c r="A305">
        <v>410415</v>
      </c>
      <c r="B305" t="s">
        <v>154</v>
      </c>
      <c r="C305">
        <v>0</v>
      </c>
    </row>
    <row r="306" spans="1:3">
      <c r="A306">
        <v>410420</v>
      </c>
      <c r="B306" t="s">
        <v>329</v>
      </c>
      <c r="C306">
        <v>0</v>
      </c>
    </row>
    <row r="307" spans="1:3">
      <c r="A307">
        <v>4105</v>
      </c>
      <c r="B307" t="s">
        <v>840</v>
      </c>
      <c r="C307">
        <v>0</v>
      </c>
    </row>
    <row r="308" spans="1:3">
      <c r="A308">
        <v>410590</v>
      </c>
      <c r="B308" t="s">
        <v>126</v>
      </c>
      <c r="C308">
        <v>0</v>
      </c>
    </row>
    <row r="309" spans="1:3">
      <c r="A309">
        <v>42</v>
      </c>
      <c r="B309" t="s">
        <v>613</v>
      </c>
      <c r="C309">
        <v>1.814E-2</v>
      </c>
    </row>
    <row r="310" spans="1:3">
      <c r="A310">
        <v>4201</v>
      </c>
      <c r="B310" t="s">
        <v>279</v>
      </c>
      <c r="C310">
        <v>0</v>
      </c>
    </row>
    <row r="311" spans="1:3">
      <c r="A311">
        <v>4203</v>
      </c>
      <c r="B311" t="s">
        <v>270</v>
      </c>
      <c r="C311">
        <v>0</v>
      </c>
    </row>
    <row r="312" spans="1:3">
      <c r="A312">
        <v>4205</v>
      </c>
      <c r="B312" t="s">
        <v>841</v>
      </c>
      <c r="C312">
        <v>0</v>
      </c>
    </row>
    <row r="313" spans="1:3">
      <c r="A313">
        <v>4290</v>
      </c>
      <c r="B313" t="s">
        <v>235</v>
      </c>
      <c r="C313">
        <v>1.814E-2</v>
      </c>
    </row>
    <row r="314" spans="1:3">
      <c r="A314">
        <v>43</v>
      </c>
      <c r="B314" t="s">
        <v>625</v>
      </c>
      <c r="C314">
        <v>2.7299999999999998E-3</v>
      </c>
    </row>
    <row r="315" spans="1:3">
      <c r="A315">
        <v>4301</v>
      </c>
      <c r="B315" t="s">
        <v>842</v>
      </c>
      <c r="C315">
        <v>2.7299999999999998E-3</v>
      </c>
    </row>
    <row r="316" spans="1:3">
      <c r="A316">
        <v>4302</v>
      </c>
      <c r="B316" t="s">
        <v>843</v>
      </c>
      <c r="C316">
        <v>0</v>
      </c>
    </row>
    <row r="317" spans="1:3">
      <c r="A317">
        <v>4303</v>
      </c>
      <c r="B317" t="s">
        <v>844</v>
      </c>
      <c r="C317">
        <v>0</v>
      </c>
    </row>
    <row r="318" spans="1:3">
      <c r="A318">
        <v>430305</v>
      </c>
      <c r="B318" t="s">
        <v>845</v>
      </c>
      <c r="C318">
        <v>0</v>
      </c>
    </row>
    <row r="319" spans="1:3">
      <c r="A319">
        <v>430390</v>
      </c>
      <c r="B319" t="s">
        <v>111</v>
      </c>
      <c r="C319">
        <v>0</v>
      </c>
    </row>
    <row r="320" spans="1:3">
      <c r="A320">
        <v>4304</v>
      </c>
      <c r="B320" t="s">
        <v>846</v>
      </c>
      <c r="C320">
        <v>0</v>
      </c>
    </row>
    <row r="321" spans="1:3">
      <c r="A321">
        <v>4305</v>
      </c>
      <c r="B321" t="s">
        <v>847</v>
      </c>
      <c r="C321">
        <v>0</v>
      </c>
    </row>
    <row r="322" spans="1:3">
      <c r="A322">
        <v>44</v>
      </c>
      <c r="B322" t="s">
        <v>531</v>
      </c>
      <c r="C322">
        <v>0</v>
      </c>
    </row>
    <row r="323" spans="1:3">
      <c r="A323">
        <v>4401</v>
      </c>
      <c r="B323" t="s">
        <v>198</v>
      </c>
      <c r="C323">
        <v>0</v>
      </c>
    </row>
    <row r="324" spans="1:3">
      <c r="A324">
        <v>4403</v>
      </c>
      <c r="B324" t="s">
        <v>205</v>
      </c>
      <c r="C324">
        <v>0</v>
      </c>
    </row>
    <row r="325" spans="1:3">
      <c r="A325">
        <v>4404</v>
      </c>
      <c r="B325" t="s">
        <v>848</v>
      </c>
      <c r="C325">
        <v>0</v>
      </c>
    </row>
    <row r="326" spans="1:3">
      <c r="A326">
        <v>4405</v>
      </c>
      <c r="B326" t="s">
        <v>207</v>
      </c>
      <c r="C326">
        <v>0</v>
      </c>
    </row>
    <row r="327" spans="1:3">
      <c r="A327">
        <v>4407</v>
      </c>
      <c r="B327" t="s">
        <v>849</v>
      </c>
      <c r="C327">
        <v>0</v>
      </c>
    </row>
    <row r="328" spans="1:3">
      <c r="A328">
        <v>45</v>
      </c>
      <c r="B328" t="s">
        <v>634</v>
      </c>
      <c r="C328">
        <v>12.427160000000001</v>
      </c>
    </row>
    <row r="329" spans="1:3">
      <c r="A329">
        <v>4501</v>
      </c>
      <c r="B329" t="s">
        <v>850</v>
      </c>
      <c r="C329">
        <v>8.1880900000000008</v>
      </c>
    </row>
    <row r="330" spans="1:3">
      <c r="A330">
        <v>450105</v>
      </c>
      <c r="B330" t="s">
        <v>851</v>
      </c>
      <c r="C330">
        <v>6.1155499999999998</v>
      </c>
    </row>
    <row r="331" spans="1:3">
      <c r="A331">
        <v>450110</v>
      </c>
      <c r="B331" t="s">
        <v>852</v>
      </c>
      <c r="C331">
        <v>0</v>
      </c>
    </row>
    <row r="332" spans="1:3">
      <c r="A332">
        <v>450115</v>
      </c>
      <c r="B332" t="s">
        <v>853</v>
      </c>
      <c r="C332">
        <v>0</v>
      </c>
    </row>
    <row r="333" spans="1:3">
      <c r="A333">
        <v>450120</v>
      </c>
      <c r="B333" t="s">
        <v>285</v>
      </c>
      <c r="C333">
        <v>0.29219000000000001</v>
      </c>
    </row>
    <row r="334" spans="1:3">
      <c r="A334">
        <v>450125</v>
      </c>
      <c r="B334" t="s">
        <v>854</v>
      </c>
      <c r="C334">
        <v>0</v>
      </c>
    </row>
    <row r="335" spans="1:3">
      <c r="A335">
        <v>450130</v>
      </c>
      <c r="B335" t="s">
        <v>855</v>
      </c>
      <c r="C335">
        <v>0</v>
      </c>
    </row>
    <row r="336" spans="1:3">
      <c r="A336">
        <v>450135</v>
      </c>
      <c r="B336" t="s">
        <v>286</v>
      </c>
      <c r="C336">
        <v>0</v>
      </c>
    </row>
    <row r="337" spans="1:3">
      <c r="A337">
        <v>450190</v>
      </c>
      <c r="B337" t="s">
        <v>126</v>
      </c>
      <c r="C337">
        <v>1.7803499999999999</v>
      </c>
    </row>
    <row r="338" spans="1:3">
      <c r="A338">
        <v>4502</v>
      </c>
      <c r="B338" t="s">
        <v>856</v>
      </c>
      <c r="C338">
        <v>1.068E-2</v>
      </c>
    </row>
    <row r="339" spans="1:3">
      <c r="A339">
        <v>450205</v>
      </c>
      <c r="B339" t="s">
        <v>857</v>
      </c>
      <c r="C339">
        <v>0</v>
      </c>
    </row>
    <row r="340" spans="1:3">
      <c r="A340">
        <v>450210</v>
      </c>
      <c r="B340" t="s">
        <v>858</v>
      </c>
      <c r="C340">
        <v>1.068E-2</v>
      </c>
    </row>
    <row r="341" spans="1:3">
      <c r="A341">
        <v>4503</v>
      </c>
      <c r="B341" t="s">
        <v>859</v>
      </c>
      <c r="C341">
        <v>0</v>
      </c>
    </row>
    <row r="342" spans="1:3">
      <c r="A342">
        <v>450305</v>
      </c>
      <c r="B342" t="s">
        <v>860</v>
      </c>
      <c r="C342">
        <v>0</v>
      </c>
    </row>
    <row r="343" spans="1:3">
      <c r="A343">
        <v>450310</v>
      </c>
      <c r="B343" t="s">
        <v>861</v>
      </c>
      <c r="C343">
        <v>0</v>
      </c>
    </row>
    <row r="344" spans="1:3">
      <c r="A344">
        <v>450315</v>
      </c>
      <c r="B344" t="s">
        <v>862</v>
      </c>
      <c r="C344">
        <v>0</v>
      </c>
    </row>
    <row r="345" spans="1:3">
      <c r="A345">
        <v>450320</v>
      </c>
      <c r="B345" t="s">
        <v>863</v>
      </c>
      <c r="C345">
        <v>0</v>
      </c>
    </row>
    <row r="346" spans="1:3">
      <c r="A346">
        <v>450325</v>
      </c>
      <c r="B346" t="s">
        <v>123</v>
      </c>
      <c r="C346">
        <v>0</v>
      </c>
    </row>
    <row r="347" spans="1:3">
      <c r="A347">
        <v>450330</v>
      </c>
      <c r="B347" t="s">
        <v>136</v>
      </c>
      <c r="C347">
        <v>0</v>
      </c>
    </row>
    <row r="348" spans="1:3">
      <c r="A348">
        <v>450390</v>
      </c>
      <c r="B348" t="s">
        <v>864</v>
      </c>
      <c r="C348">
        <v>0</v>
      </c>
    </row>
    <row r="349" spans="1:3">
      <c r="A349">
        <v>4504</v>
      </c>
      <c r="B349" t="s">
        <v>865</v>
      </c>
      <c r="C349">
        <v>1.1519999999999999E-2</v>
      </c>
    </row>
    <row r="350" spans="1:3">
      <c r="A350">
        <v>450405</v>
      </c>
      <c r="B350" t="s">
        <v>866</v>
      </c>
      <c r="C350">
        <v>0</v>
      </c>
    </row>
    <row r="351" spans="1:3">
      <c r="A351">
        <v>450410</v>
      </c>
      <c r="B351" t="s">
        <v>867</v>
      </c>
      <c r="C351">
        <v>1.1519999999999999E-2</v>
      </c>
    </row>
    <row r="352" spans="1:3">
      <c r="A352">
        <v>450415</v>
      </c>
      <c r="B352" t="s">
        <v>868</v>
      </c>
      <c r="C352">
        <v>0</v>
      </c>
    </row>
    <row r="353" spans="1:3">
      <c r="A353">
        <v>450430</v>
      </c>
      <c r="B353" t="s">
        <v>869</v>
      </c>
      <c r="C353">
        <v>0</v>
      </c>
    </row>
    <row r="354" spans="1:3">
      <c r="A354">
        <v>450490</v>
      </c>
      <c r="B354" t="s">
        <v>870</v>
      </c>
      <c r="C354">
        <v>0</v>
      </c>
    </row>
    <row r="355" spans="1:3">
      <c r="A355">
        <v>4505</v>
      </c>
      <c r="B355" t="s">
        <v>871</v>
      </c>
      <c r="C355">
        <v>0</v>
      </c>
    </row>
    <row r="356" spans="1:3">
      <c r="A356">
        <v>450510</v>
      </c>
      <c r="B356" t="s">
        <v>169</v>
      </c>
      <c r="C356">
        <v>0</v>
      </c>
    </row>
    <row r="357" spans="1:3">
      <c r="A357">
        <v>450515</v>
      </c>
      <c r="B357" t="s">
        <v>170</v>
      </c>
      <c r="C357">
        <v>0</v>
      </c>
    </row>
    <row r="358" spans="1:3">
      <c r="A358">
        <v>450520</v>
      </c>
      <c r="B358" t="s">
        <v>171</v>
      </c>
      <c r="C358">
        <v>0</v>
      </c>
    </row>
    <row r="359" spans="1:3">
      <c r="A359">
        <v>450525</v>
      </c>
      <c r="B359" t="s">
        <v>163</v>
      </c>
      <c r="C359">
        <v>0</v>
      </c>
    </row>
    <row r="360" spans="1:3">
      <c r="A360">
        <v>450530</v>
      </c>
      <c r="B360" t="s">
        <v>181</v>
      </c>
      <c r="C360">
        <v>0</v>
      </c>
    </row>
    <row r="361" spans="1:3">
      <c r="A361">
        <v>450535</v>
      </c>
      <c r="B361" t="s">
        <v>152</v>
      </c>
      <c r="C361">
        <v>0</v>
      </c>
    </row>
    <row r="362" spans="1:3">
      <c r="A362">
        <v>450590</v>
      </c>
      <c r="B362" t="s">
        <v>126</v>
      </c>
      <c r="C362">
        <v>0</v>
      </c>
    </row>
    <row r="363" spans="1:3">
      <c r="A363">
        <v>4506</v>
      </c>
      <c r="B363" t="s">
        <v>872</v>
      </c>
      <c r="C363">
        <v>0</v>
      </c>
    </row>
    <row r="364" spans="1:3">
      <c r="A364">
        <v>450605</v>
      </c>
      <c r="B364" t="s">
        <v>873</v>
      </c>
      <c r="C364">
        <v>0</v>
      </c>
    </row>
    <row r="365" spans="1:3">
      <c r="A365">
        <v>450610</v>
      </c>
      <c r="B365" t="s">
        <v>216</v>
      </c>
      <c r="C365">
        <v>0</v>
      </c>
    </row>
    <row r="366" spans="1:3">
      <c r="A366">
        <v>450615</v>
      </c>
      <c r="B366" t="s">
        <v>217</v>
      </c>
      <c r="C366">
        <v>0</v>
      </c>
    </row>
    <row r="367" spans="1:3">
      <c r="A367">
        <v>450620</v>
      </c>
      <c r="B367" t="s">
        <v>218</v>
      </c>
      <c r="C367">
        <v>0</v>
      </c>
    </row>
    <row r="368" spans="1:3">
      <c r="A368">
        <v>450625</v>
      </c>
      <c r="B368" t="s">
        <v>219</v>
      </c>
      <c r="C368">
        <v>0</v>
      </c>
    </row>
    <row r="369" spans="1:3">
      <c r="A369">
        <v>450630</v>
      </c>
      <c r="B369" t="s">
        <v>220</v>
      </c>
      <c r="C369">
        <v>0</v>
      </c>
    </row>
    <row r="370" spans="1:3">
      <c r="A370">
        <v>450690</v>
      </c>
      <c r="B370" t="s">
        <v>126</v>
      </c>
      <c r="C370">
        <v>0</v>
      </c>
    </row>
    <row r="371" spans="1:3">
      <c r="A371">
        <v>4507</v>
      </c>
      <c r="B371" t="s">
        <v>874</v>
      </c>
      <c r="C371">
        <v>4.2168700000000001</v>
      </c>
    </row>
    <row r="372" spans="1:3">
      <c r="A372">
        <v>450705</v>
      </c>
      <c r="B372" t="s">
        <v>875</v>
      </c>
      <c r="C372">
        <v>0</v>
      </c>
    </row>
    <row r="373" spans="1:3">
      <c r="A373">
        <v>450710</v>
      </c>
      <c r="B373" t="s">
        <v>365</v>
      </c>
      <c r="C373">
        <v>0</v>
      </c>
    </row>
    <row r="374" spans="1:3">
      <c r="A374">
        <v>450715</v>
      </c>
      <c r="B374" t="s">
        <v>876</v>
      </c>
      <c r="C374">
        <v>0</v>
      </c>
    </row>
    <row r="375" spans="1:3">
      <c r="A375">
        <v>450790</v>
      </c>
      <c r="B375" t="s">
        <v>126</v>
      </c>
      <c r="C375">
        <v>4.2168700000000001</v>
      </c>
    </row>
    <row r="376" spans="1:3">
      <c r="A376">
        <v>46</v>
      </c>
      <c r="B376" t="s">
        <v>644</v>
      </c>
      <c r="C376">
        <v>1.01E-3</v>
      </c>
    </row>
    <row r="377" spans="1:3">
      <c r="A377">
        <v>4690</v>
      </c>
      <c r="B377" t="s">
        <v>111</v>
      </c>
      <c r="C377">
        <v>1.01E-3</v>
      </c>
    </row>
    <row r="378" spans="1:3">
      <c r="A378">
        <v>47</v>
      </c>
      <c r="B378" t="s">
        <v>649</v>
      </c>
      <c r="C378">
        <v>7.8969999999999999E-2</v>
      </c>
    </row>
    <row r="379" spans="1:3">
      <c r="A379">
        <v>4701</v>
      </c>
      <c r="B379" t="s">
        <v>877</v>
      </c>
      <c r="C379">
        <v>0</v>
      </c>
    </row>
    <row r="380" spans="1:3">
      <c r="A380">
        <v>4703</v>
      </c>
      <c r="B380" t="s">
        <v>878</v>
      </c>
      <c r="C380">
        <v>0</v>
      </c>
    </row>
    <row r="381" spans="1:3">
      <c r="A381">
        <v>4790</v>
      </c>
      <c r="B381" t="s">
        <v>126</v>
      </c>
      <c r="C381">
        <v>7.8969999999999999E-2</v>
      </c>
    </row>
    <row r="382" spans="1:3">
      <c r="A382">
        <v>48</v>
      </c>
      <c r="B382" t="s">
        <v>652</v>
      </c>
      <c r="C382">
        <v>0</v>
      </c>
    </row>
    <row r="383" spans="1:3">
      <c r="A383">
        <v>4810</v>
      </c>
      <c r="B383" t="s">
        <v>287</v>
      </c>
      <c r="C383">
        <v>0</v>
      </c>
    </row>
    <row r="384" spans="1:3">
      <c r="A384">
        <v>4815</v>
      </c>
      <c r="B384" t="s">
        <v>293</v>
      </c>
      <c r="C384">
        <v>0</v>
      </c>
    </row>
    <row r="385" spans="1:3">
      <c r="A385">
        <v>4890</v>
      </c>
      <c r="B385" t="s">
        <v>126</v>
      </c>
      <c r="C385">
        <v>0</v>
      </c>
    </row>
    <row r="386" spans="1:3">
      <c r="A386">
        <v>5</v>
      </c>
      <c r="B386" t="s">
        <v>377</v>
      </c>
      <c r="C386">
        <v>4.7271200000000002</v>
      </c>
    </row>
    <row r="387" spans="1:3">
      <c r="A387">
        <v>51</v>
      </c>
      <c r="B387" t="s">
        <v>587</v>
      </c>
      <c r="C387">
        <v>0.30528</v>
      </c>
    </row>
    <row r="388" spans="1:3">
      <c r="A388">
        <v>5101</v>
      </c>
      <c r="B388" t="s">
        <v>879</v>
      </c>
      <c r="C388">
        <v>0.30528</v>
      </c>
    </row>
    <row r="389" spans="1:3">
      <c r="A389">
        <v>510110</v>
      </c>
      <c r="B389" t="s">
        <v>880</v>
      </c>
      <c r="C389">
        <v>0.30528</v>
      </c>
    </row>
    <row r="390" spans="1:3">
      <c r="A390">
        <v>510115</v>
      </c>
      <c r="B390" t="s">
        <v>881</v>
      </c>
      <c r="C390">
        <v>0</v>
      </c>
    </row>
    <row r="391" spans="1:3">
      <c r="A391">
        <v>5102</v>
      </c>
      <c r="B391" t="s">
        <v>456</v>
      </c>
      <c r="C391">
        <v>0</v>
      </c>
    </row>
    <row r="392" spans="1:3">
      <c r="A392">
        <v>510210</v>
      </c>
      <c r="B392" t="s">
        <v>256</v>
      </c>
      <c r="C392">
        <v>0</v>
      </c>
    </row>
    <row r="393" spans="1:3">
      <c r="A393">
        <v>5103</v>
      </c>
      <c r="B393" t="s">
        <v>882</v>
      </c>
      <c r="C393">
        <v>0</v>
      </c>
    </row>
    <row r="394" spans="1:3">
      <c r="A394">
        <v>510305</v>
      </c>
      <c r="B394" t="s">
        <v>883</v>
      </c>
      <c r="C394">
        <v>0</v>
      </c>
    </row>
    <row r="395" spans="1:3">
      <c r="A395">
        <v>510310</v>
      </c>
      <c r="B395" t="s">
        <v>98</v>
      </c>
      <c r="C395">
        <v>0</v>
      </c>
    </row>
    <row r="396" spans="1:3">
      <c r="A396">
        <v>510315</v>
      </c>
      <c r="B396" t="s">
        <v>99</v>
      </c>
      <c r="C396">
        <v>0</v>
      </c>
    </row>
    <row r="397" spans="1:3">
      <c r="A397">
        <v>510320</v>
      </c>
      <c r="B397" t="s">
        <v>43</v>
      </c>
      <c r="C397">
        <v>0</v>
      </c>
    </row>
    <row r="398" spans="1:3">
      <c r="A398">
        <v>5190</v>
      </c>
      <c r="B398" t="s">
        <v>884</v>
      </c>
      <c r="C398">
        <v>0</v>
      </c>
    </row>
    <row r="399" spans="1:3">
      <c r="A399">
        <v>519090</v>
      </c>
      <c r="B399" t="s">
        <v>126</v>
      </c>
      <c r="C399">
        <v>0</v>
      </c>
    </row>
    <row r="400" spans="1:3">
      <c r="A400">
        <v>53</v>
      </c>
      <c r="B400" t="s">
        <v>619</v>
      </c>
      <c r="C400">
        <v>0.30199999999999999</v>
      </c>
    </row>
    <row r="401" spans="1:3">
      <c r="A401">
        <v>5301</v>
      </c>
      <c r="B401" t="s">
        <v>885</v>
      </c>
      <c r="C401">
        <v>0.30199999999999999</v>
      </c>
    </row>
    <row r="402" spans="1:3">
      <c r="A402">
        <v>5302</v>
      </c>
      <c r="B402" t="s">
        <v>843</v>
      </c>
      <c r="C402">
        <v>0</v>
      </c>
    </row>
    <row r="403" spans="1:3">
      <c r="A403">
        <v>5303</v>
      </c>
      <c r="B403" t="s">
        <v>844</v>
      </c>
      <c r="C403">
        <v>0</v>
      </c>
    </row>
    <row r="404" spans="1:3">
      <c r="A404">
        <v>530305</v>
      </c>
      <c r="B404" t="s">
        <v>845</v>
      </c>
      <c r="C404">
        <v>0</v>
      </c>
    </row>
    <row r="405" spans="1:3">
      <c r="A405">
        <v>530390</v>
      </c>
      <c r="B405" t="s">
        <v>111</v>
      </c>
      <c r="C405">
        <v>0</v>
      </c>
    </row>
    <row r="406" spans="1:3">
      <c r="A406">
        <v>5304</v>
      </c>
      <c r="B406" t="s">
        <v>886</v>
      </c>
      <c r="C406">
        <v>0</v>
      </c>
    </row>
    <row r="407" spans="1:3">
      <c r="A407">
        <v>55</v>
      </c>
      <c r="B407" t="s">
        <v>643</v>
      </c>
      <c r="C407">
        <v>4.1198399999999999</v>
      </c>
    </row>
    <row r="408" spans="1:3">
      <c r="A408">
        <v>5590</v>
      </c>
      <c r="B408" t="s">
        <v>126</v>
      </c>
      <c r="C408">
        <v>4.1198399999999999</v>
      </c>
    </row>
    <row r="409" spans="1:3">
      <c r="A409">
        <v>56</v>
      </c>
      <c r="B409" t="s">
        <v>646</v>
      </c>
      <c r="C409">
        <v>0</v>
      </c>
    </row>
    <row r="410" spans="1:3">
      <c r="A410">
        <v>5601</v>
      </c>
      <c r="B410" t="s">
        <v>887</v>
      </c>
      <c r="C410">
        <v>0</v>
      </c>
    </row>
    <row r="411" spans="1:3">
      <c r="A411">
        <v>5603</v>
      </c>
      <c r="B411" t="s">
        <v>136</v>
      </c>
      <c r="C411">
        <v>0</v>
      </c>
    </row>
    <row r="412" spans="1:3">
      <c r="A412">
        <v>5604</v>
      </c>
      <c r="B412" t="s">
        <v>888</v>
      </c>
      <c r="C412">
        <v>0</v>
      </c>
    </row>
    <row r="413" spans="1:3">
      <c r="A413">
        <v>560405</v>
      </c>
      <c r="B413" t="s">
        <v>889</v>
      </c>
      <c r="C413">
        <v>0</v>
      </c>
    </row>
    <row r="414" spans="1:3">
      <c r="A414">
        <v>560410</v>
      </c>
      <c r="B414" t="s">
        <v>890</v>
      </c>
      <c r="C414">
        <v>0</v>
      </c>
    </row>
    <row r="415" spans="1:3">
      <c r="A415">
        <v>560415</v>
      </c>
      <c r="B415" t="s">
        <v>891</v>
      </c>
      <c r="C415">
        <v>0</v>
      </c>
    </row>
    <row r="416" spans="1:3">
      <c r="A416">
        <v>560420</v>
      </c>
      <c r="B416" t="s">
        <v>892</v>
      </c>
      <c r="C416">
        <v>0</v>
      </c>
    </row>
    <row r="417" spans="1:3">
      <c r="A417">
        <v>5690</v>
      </c>
      <c r="B417" t="s">
        <v>126</v>
      </c>
      <c r="C417">
        <v>0</v>
      </c>
    </row>
    <row r="418" spans="1:3">
      <c r="A418">
        <v>59</v>
      </c>
      <c r="B418" t="s">
        <v>893</v>
      </c>
      <c r="C418">
        <v>0</v>
      </c>
    </row>
    <row r="419" spans="1:3">
      <c r="A419">
        <v>6</v>
      </c>
      <c r="B419" t="s">
        <v>380</v>
      </c>
      <c r="C419">
        <v>0</v>
      </c>
    </row>
    <row r="420" spans="1:3">
      <c r="A420">
        <v>64</v>
      </c>
      <c r="B420" t="s">
        <v>392</v>
      </c>
      <c r="C420">
        <v>0</v>
      </c>
    </row>
    <row r="421" spans="1:3">
      <c r="A421">
        <v>6405</v>
      </c>
      <c r="B421" t="s">
        <v>406</v>
      </c>
      <c r="C421">
        <v>0</v>
      </c>
    </row>
    <row r="422" spans="1:3">
      <c r="A422">
        <v>640590</v>
      </c>
      <c r="B422" t="s">
        <v>410</v>
      </c>
      <c r="C422">
        <v>0</v>
      </c>
    </row>
    <row r="423" spans="1:3">
      <c r="A423">
        <v>7</v>
      </c>
      <c r="B423" t="s">
        <v>418</v>
      </c>
      <c r="C423">
        <v>0</v>
      </c>
    </row>
    <row r="424" spans="1:3">
      <c r="A424">
        <v>71</v>
      </c>
      <c r="B424" t="s">
        <v>419</v>
      </c>
      <c r="C424">
        <v>0</v>
      </c>
    </row>
    <row r="425" spans="1:3">
      <c r="A425">
        <v>7101</v>
      </c>
      <c r="B425" t="s">
        <v>420</v>
      </c>
      <c r="C425">
        <v>0</v>
      </c>
    </row>
    <row r="426" spans="1:3">
      <c r="A426">
        <v>710105</v>
      </c>
      <c r="B426" t="s">
        <v>421</v>
      </c>
      <c r="C426">
        <v>0</v>
      </c>
    </row>
    <row r="427" spans="1:3">
      <c r="A427">
        <v>710110</v>
      </c>
      <c r="B427" t="s">
        <v>422</v>
      </c>
      <c r="C427">
        <v>0</v>
      </c>
    </row>
    <row r="428" spans="1:3">
      <c r="A428">
        <v>710190</v>
      </c>
      <c r="B428" t="s">
        <v>126</v>
      </c>
      <c r="C428">
        <v>0</v>
      </c>
    </row>
    <row r="429" spans="1:3">
      <c r="A429">
        <v>7102</v>
      </c>
      <c r="B429" t="s">
        <v>426</v>
      </c>
      <c r="C429">
        <v>0</v>
      </c>
    </row>
    <row r="430" spans="1:3">
      <c r="A430">
        <v>710205</v>
      </c>
      <c r="B430" t="s">
        <v>883</v>
      </c>
      <c r="C430">
        <v>0</v>
      </c>
    </row>
    <row r="431" spans="1:3">
      <c r="A431">
        <v>710210</v>
      </c>
      <c r="B431" t="s">
        <v>428</v>
      </c>
      <c r="C431">
        <v>0</v>
      </c>
    </row>
    <row r="432" spans="1:3">
      <c r="A432">
        <v>710215</v>
      </c>
      <c r="B432" t="s">
        <v>429</v>
      </c>
      <c r="C432">
        <v>0</v>
      </c>
    </row>
    <row r="433" spans="1:3">
      <c r="A433">
        <v>710220</v>
      </c>
      <c r="B433" t="s">
        <v>430</v>
      </c>
      <c r="C433">
        <v>0</v>
      </c>
    </row>
    <row r="434" spans="1:3">
      <c r="A434">
        <v>710275</v>
      </c>
      <c r="B434" t="s">
        <v>436</v>
      </c>
      <c r="C434">
        <v>0</v>
      </c>
    </row>
    <row r="435" spans="1:3">
      <c r="A435">
        <v>710280</v>
      </c>
      <c r="B435" t="s">
        <v>437</v>
      </c>
      <c r="C435">
        <v>0</v>
      </c>
    </row>
    <row r="436" spans="1:3">
      <c r="A436">
        <v>710290</v>
      </c>
      <c r="B436" t="s">
        <v>438</v>
      </c>
      <c r="C436">
        <v>0</v>
      </c>
    </row>
    <row r="437" spans="1:3">
      <c r="A437">
        <v>7103</v>
      </c>
      <c r="B437" t="s">
        <v>439</v>
      </c>
      <c r="C437">
        <v>0</v>
      </c>
    </row>
    <row r="438" spans="1:3">
      <c r="A438">
        <v>710305</v>
      </c>
      <c r="B438" t="s">
        <v>198</v>
      </c>
      <c r="C438">
        <v>0</v>
      </c>
    </row>
    <row r="439" spans="1:3">
      <c r="A439">
        <v>710320</v>
      </c>
      <c r="B439" t="s">
        <v>205</v>
      </c>
      <c r="C439">
        <v>0</v>
      </c>
    </row>
    <row r="440" spans="1:3">
      <c r="A440">
        <v>710325</v>
      </c>
      <c r="B440" t="s">
        <v>440</v>
      </c>
      <c r="C440">
        <v>0</v>
      </c>
    </row>
    <row r="441" spans="1:3">
      <c r="A441">
        <v>710330</v>
      </c>
      <c r="B441" t="s">
        <v>207</v>
      </c>
      <c r="C441">
        <v>0</v>
      </c>
    </row>
    <row r="442" spans="1:3">
      <c r="A442">
        <v>7104</v>
      </c>
      <c r="B442" t="s">
        <v>441</v>
      </c>
      <c r="C442">
        <v>0</v>
      </c>
    </row>
    <row r="443" spans="1:3">
      <c r="A443">
        <v>710405</v>
      </c>
      <c r="B443" t="s">
        <v>18</v>
      </c>
      <c r="C443">
        <v>0</v>
      </c>
    </row>
    <row r="444" spans="1:3">
      <c r="A444">
        <v>710410</v>
      </c>
      <c r="B444" t="s">
        <v>19</v>
      </c>
      <c r="C444">
        <v>0</v>
      </c>
    </row>
    <row r="445" spans="1:3">
      <c r="A445">
        <v>7105</v>
      </c>
      <c r="B445" t="s">
        <v>442</v>
      </c>
      <c r="C445">
        <v>0</v>
      </c>
    </row>
    <row r="446" spans="1:3">
      <c r="A446">
        <v>710505</v>
      </c>
      <c r="B446" t="s">
        <v>198</v>
      </c>
      <c r="C446">
        <v>0</v>
      </c>
    </row>
    <row r="447" spans="1:3">
      <c r="A447">
        <v>710510</v>
      </c>
      <c r="B447" t="s">
        <v>108</v>
      </c>
      <c r="C447">
        <v>0</v>
      </c>
    </row>
    <row r="448" spans="1:3">
      <c r="A448">
        <v>710515</v>
      </c>
      <c r="B448" t="s">
        <v>109</v>
      </c>
      <c r="C448">
        <v>0</v>
      </c>
    </row>
    <row r="449" spans="1:3">
      <c r="A449">
        <v>710520</v>
      </c>
      <c r="B449" t="s">
        <v>205</v>
      </c>
      <c r="C449">
        <v>0</v>
      </c>
    </row>
    <row r="450" spans="1:3">
      <c r="A450">
        <v>710525</v>
      </c>
      <c r="B450" t="s">
        <v>440</v>
      </c>
      <c r="C450">
        <v>0</v>
      </c>
    </row>
    <row r="451" spans="1:3">
      <c r="A451">
        <v>710530</v>
      </c>
      <c r="B451" t="s">
        <v>207</v>
      </c>
      <c r="C451">
        <v>0</v>
      </c>
    </row>
    <row r="452" spans="1:3">
      <c r="A452">
        <v>710535</v>
      </c>
      <c r="B452" t="s">
        <v>110</v>
      </c>
      <c r="C452">
        <v>0</v>
      </c>
    </row>
    <row r="453" spans="1:3">
      <c r="A453">
        <v>7107</v>
      </c>
      <c r="B453" t="s">
        <v>444</v>
      </c>
      <c r="C453">
        <v>0</v>
      </c>
    </row>
    <row r="454" spans="1:3">
      <c r="A454">
        <v>710755</v>
      </c>
      <c r="B454" t="s">
        <v>198</v>
      </c>
      <c r="C454">
        <v>0</v>
      </c>
    </row>
    <row r="455" spans="1:3">
      <c r="A455">
        <v>710760</v>
      </c>
      <c r="B455" t="s">
        <v>205</v>
      </c>
      <c r="C455">
        <v>0</v>
      </c>
    </row>
    <row r="456" spans="1:3">
      <c r="A456">
        <v>710790</v>
      </c>
      <c r="B456" t="s">
        <v>207</v>
      </c>
      <c r="C456">
        <v>0</v>
      </c>
    </row>
    <row r="457" spans="1:3">
      <c r="A457">
        <v>7113</v>
      </c>
      <c r="B457" t="s">
        <v>894</v>
      </c>
      <c r="C457">
        <v>0</v>
      </c>
    </row>
    <row r="458" spans="1:3">
      <c r="A458">
        <v>711305</v>
      </c>
      <c r="B458" t="s">
        <v>895</v>
      </c>
      <c r="C458">
        <v>0</v>
      </c>
    </row>
    <row r="459" spans="1:3">
      <c r="A459">
        <v>711310</v>
      </c>
      <c r="B459" t="s">
        <v>896</v>
      </c>
      <c r="C459">
        <v>0</v>
      </c>
    </row>
    <row r="460" spans="1:3">
      <c r="A460">
        <v>7190</v>
      </c>
      <c r="B460" t="s">
        <v>461</v>
      </c>
      <c r="C460">
        <v>0</v>
      </c>
    </row>
    <row r="461" spans="1:3">
      <c r="A461">
        <v>719005</v>
      </c>
      <c r="B461" t="s">
        <v>462</v>
      </c>
      <c r="C461">
        <v>0</v>
      </c>
    </row>
    <row r="462" spans="1:3">
      <c r="A462">
        <v>719010</v>
      </c>
      <c r="B462" t="s">
        <v>463</v>
      </c>
      <c r="C462">
        <v>0</v>
      </c>
    </row>
    <row r="463" spans="1:3">
      <c r="A463">
        <v>719015</v>
      </c>
      <c r="B463" t="s">
        <v>464</v>
      </c>
      <c r="C463">
        <v>0</v>
      </c>
    </row>
    <row r="464" spans="1:3">
      <c r="A464">
        <v>719020</v>
      </c>
      <c r="B464" t="s">
        <v>465</v>
      </c>
      <c r="C464">
        <v>0</v>
      </c>
    </row>
    <row r="465" spans="1:3">
      <c r="A465">
        <v>719025</v>
      </c>
      <c r="B465" t="s">
        <v>466</v>
      </c>
      <c r="C465">
        <v>0</v>
      </c>
    </row>
    <row r="466" spans="1:3">
      <c r="A466">
        <v>719035</v>
      </c>
      <c r="B466" t="s">
        <v>467</v>
      </c>
      <c r="C466">
        <v>0</v>
      </c>
    </row>
    <row r="467" spans="1:3">
      <c r="A467">
        <v>719045</v>
      </c>
      <c r="B467" t="s">
        <v>468</v>
      </c>
      <c r="C467">
        <v>0</v>
      </c>
    </row>
    <row r="468" spans="1:3">
      <c r="A468">
        <v>719090</v>
      </c>
      <c r="B468" t="s">
        <v>897</v>
      </c>
      <c r="C468">
        <v>0</v>
      </c>
    </row>
    <row r="469" spans="1:3">
      <c r="A469">
        <v>74</v>
      </c>
      <c r="B469" t="s">
        <v>470</v>
      </c>
      <c r="C469">
        <v>0</v>
      </c>
    </row>
    <row r="470" spans="1:3">
      <c r="A470">
        <v>7401</v>
      </c>
      <c r="B470" t="s">
        <v>471</v>
      </c>
      <c r="C470">
        <v>0</v>
      </c>
    </row>
    <row r="471" spans="1:3">
      <c r="A471">
        <v>740110</v>
      </c>
      <c r="B471" t="s">
        <v>472</v>
      </c>
      <c r="C471">
        <v>0</v>
      </c>
    </row>
    <row r="472" spans="1:3">
      <c r="A472">
        <v>740115</v>
      </c>
      <c r="B472" t="s">
        <v>473</v>
      </c>
      <c r="C472">
        <v>0</v>
      </c>
    </row>
    <row r="473" spans="1:3">
      <c r="A473">
        <v>740120</v>
      </c>
      <c r="B473" t="s">
        <v>474</v>
      </c>
      <c r="C473">
        <v>0</v>
      </c>
    </row>
    <row r="474" spans="1:3">
      <c r="A474">
        <v>740125</v>
      </c>
      <c r="B474" t="s">
        <v>475</v>
      </c>
      <c r="C474">
        <v>0</v>
      </c>
    </row>
    <row r="475" spans="1:3">
      <c r="A475">
        <v>740130</v>
      </c>
      <c r="B475" t="s">
        <v>422</v>
      </c>
      <c r="C475">
        <v>0</v>
      </c>
    </row>
    <row r="476" spans="1:3">
      <c r="A476">
        <v>740135</v>
      </c>
      <c r="B476" t="s">
        <v>476</v>
      </c>
      <c r="C476">
        <v>0</v>
      </c>
    </row>
    <row r="477" spans="1:3">
      <c r="A477">
        <v>7402</v>
      </c>
      <c r="B477" t="s">
        <v>477</v>
      </c>
      <c r="C477">
        <v>0</v>
      </c>
    </row>
    <row r="478" spans="1:3">
      <c r="A478">
        <v>740205</v>
      </c>
      <c r="B478" t="s">
        <v>478</v>
      </c>
      <c r="C478">
        <v>0</v>
      </c>
    </row>
    <row r="479" spans="1:3">
      <c r="A479">
        <v>740210</v>
      </c>
      <c r="B479" t="s">
        <v>479</v>
      </c>
      <c r="C479">
        <v>0</v>
      </c>
    </row>
    <row r="480" spans="1:3">
      <c r="A480">
        <v>740215</v>
      </c>
      <c r="B480" t="s">
        <v>480</v>
      </c>
      <c r="C480">
        <v>0</v>
      </c>
    </row>
    <row r="481" spans="1:3">
      <c r="A481">
        <v>740225</v>
      </c>
      <c r="B481" t="s">
        <v>482</v>
      </c>
      <c r="C481">
        <v>0</v>
      </c>
    </row>
    <row r="482" spans="1:3">
      <c r="A482">
        <v>740230</v>
      </c>
      <c r="B482" t="s">
        <v>279</v>
      </c>
      <c r="C482">
        <v>0</v>
      </c>
    </row>
    <row r="483" spans="1:3">
      <c r="A483">
        <v>740235</v>
      </c>
      <c r="B483" t="s">
        <v>483</v>
      </c>
      <c r="C483">
        <v>0</v>
      </c>
    </row>
    <row r="484" spans="1:3">
      <c r="A484">
        <v>740240</v>
      </c>
      <c r="B484" t="s">
        <v>488</v>
      </c>
      <c r="C484">
        <v>0</v>
      </c>
    </row>
    <row r="485" spans="1:3">
      <c r="A485">
        <v>740245</v>
      </c>
      <c r="B485" t="s">
        <v>485</v>
      </c>
      <c r="C485">
        <v>0</v>
      </c>
    </row>
    <row r="486" spans="1:3">
      <c r="A486">
        <v>740250</v>
      </c>
      <c r="B486" t="s">
        <v>486</v>
      </c>
      <c r="C486">
        <v>0</v>
      </c>
    </row>
    <row r="487" spans="1:3">
      <c r="A487">
        <v>7406</v>
      </c>
      <c r="B487" t="s">
        <v>491</v>
      </c>
      <c r="C487">
        <v>0</v>
      </c>
    </row>
    <row r="488" spans="1:3">
      <c r="A488">
        <v>740605</v>
      </c>
      <c r="B488" t="s">
        <v>198</v>
      </c>
      <c r="C488">
        <v>0</v>
      </c>
    </row>
    <row r="489" spans="1:3">
      <c r="A489">
        <v>740620</v>
      </c>
      <c r="B489" t="s">
        <v>205</v>
      </c>
      <c r="C489">
        <v>0</v>
      </c>
    </row>
    <row r="490" spans="1:3">
      <c r="A490">
        <v>740625</v>
      </c>
      <c r="B490" t="s">
        <v>440</v>
      </c>
      <c r="C490">
        <v>0</v>
      </c>
    </row>
    <row r="491" spans="1:3">
      <c r="A491">
        <v>740630</v>
      </c>
      <c r="B491" t="s">
        <v>207</v>
      </c>
      <c r="C491">
        <v>0</v>
      </c>
    </row>
    <row r="492" spans="1:3">
      <c r="A492">
        <v>740635</v>
      </c>
      <c r="B492" t="s">
        <v>110</v>
      </c>
      <c r="C492">
        <v>0</v>
      </c>
    </row>
    <row r="493" spans="1:3">
      <c r="A493">
        <v>7408</v>
      </c>
      <c r="B493" t="s">
        <v>495</v>
      </c>
      <c r="C493">
        <v>0</v>
      </c>
    </row>
    <row r="494" spans="1:3">
      <c r="A494">
        <v>740805</v>
      </c>
      <c r="B494" t="s">
        <v>496</v>
      </c>
      <c r="C494">
        <v>0</v>
      </c>
    </row>
    <row r="495" spans="1:3">
      <c r="A495">
        <v>740810</v>
      </c>
      <c r="B495" t="s">
        <v>497</v>
      </c>
      <c r="C495">
        <v>0</v>
      </c>
    </row>
    <row r="496" spans="1:3">
      <c r="A496">
        <v>740815</v>
      </c>
      <c r="B496" t="s">
        <v>498</v>
      </c>
      <c r="C496">
        <v>0</v>
      </c>
    </row>
    <row r="497" spans="1:3">
      <c r="A497">
        <v>740820</v>
      </c>
      <c r="B497" t="s">
        <v>898</v>
      </c>
      <c r="C497">
        <v>0</v>
      </c>
    </row>
    <row r="498" spans="1:3">
      <c r="A498">
        <v>740825</v>
      </c>
      <c r="B498" t="s">
        <v>500</v>
      </c>
      <c r="C498">
        <v>0</v>
      </c>
    </row>
    <row r="499" spans="1:3">
      <c r="A499">
        <v>7410</v>
      </c>
      <c r="B499" t="s">
        <v>502</v>
      </c>
      <c r="C499">
        <v>0</v>
      </c>
    </row>
    <row r="500" spans="1:3">
      <c r="A500">
        <v>7412</v>
      </c>
      <c r="B500" t="s">
        <v>899</v>
      </c>
      <c r="C500">
        <v>0</v>
      </c>
    </row>
    <row r="501" spans="1:3">
      <c r="A501">
        <v>741210</v>
      </c>
      <c r="B501" t="s">
        <v>900</v>
      </c>
      <c r="C501">
        <v>0</v>
      </c>
    </row>
    <row r="502" spans="1:3">
      <c r="A502">
        <v>741215</v>
      </c>
      <c r="B502" t="s">
        <v>901</v>
      </c>
      <c r="C502">
        <v>0</v>
      </c>
    </row>
    <row r="503" spans="1:3">
      <c r="A503">
        <v>741220</v>
      </c>
      <c r="B503" t="s">
        <v>902</v>
      </c>
      <c r="C503">
        <v>0</v>
      </c>
    </row>
    <row r="504" spans="1:3">
      <c r="A504">
        <v>741230</v>
      </c>
      <c r="B504" t="s">
        <v>903</v>
      </c>
      <c r="C504">
        <v>0</v>
      </c>
    </row>
    <row r="505" spans="1:3">
      <c r="A505">
        <v>741235</v>
      </c>
      <c r="B505" t="s">
        <v>904</v>
      </c>
      <c r="C505">
        <v>0</v>
      </c>
    </row>
    <row r="506" spans="1:3">
      <c r="A506">
        <v>7490</v>
      </c>
      <c r="B506" t="s">
        <v>510</v>
      </c>
      <c r="C506">
        <v>0</v>
      </c>
    </row>
    <row r="507" spans="1:3">
      <c r="A507">
        <v>749005</v>
      </c>
      <c r="B507" t="s">
        <v>511</v>
      </c>
      <c r="C507">
        <v>0</v>
      </c>
    </row>
    <row r="508" spans="1:3">
      <c r="A508">
        <v>749090</v>
      </c>
      <c r="B508" t="s">
        <v>111</v>
      </c>
      <c r="C508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508"/>
  <sheetViews>
    <sheetView workbookViewId="0">
      <selection activeCell="E9" sqref="E9"/>
    </sheetView>
  </sheetViews>
  <sheetFormatPr defaultRowHeight="15"/>
  <cols>
    <col min="3" max="3" width="9.42578125" bestFit="1" customWidth="1"/>
  </cols>
  <sheetData>
    <row r="1" spans="1:5">
      <c r="A1" t="s">
        <v>817</v>
      </c>
    </row>
    <row r="3" spans="1:5">
      <c r="B3" t="s">
        <v>818</v>
      </c>
    </row>
    <row r="5" spans="1:5">
      <c r="A5" t="s">
        <v>819</v>
      </c>
      <c r="B5">
        <v>4177</v>
      </c>
    </row>
    <row r="6" spans="1:5">
      <c r="A6" t="s">
        <v>820</v>
      </c>
      <c r="B6" t="s">
        <v>821</v>
      </c>
    </row>
    <row r="7" spans="1:5">
      <c r="A7" t="s">
        <v>822</v>
      </c>
      <c r="B7" s="149">
        <v>41608</v>
      </c>
      <c r="C7" s="150"/>
    </row>
    <row r="8" spans="1:5">
      <c r="A8" t="s">
        <v>824</v>
      </c>
      <c r="B8" t="s">
        <v>825</v>
      </c>
      <c r="C8" t="s">
        <v>826</v>
      </c>
    </row>
    <row r="9" spans="1:5">
      <c r="A9">
        <v>1</v>
      </c>
      <c r="B9" t="s">
        <v>4</v>
      </c>
      <c r="C9" s="110">
        <v>258.18752000000001</v>
      </c>
      <c r="E9">
        <v>1000</v>
      </c>
    </row>
    <row r="10" spans="1:5">
      <c r="A10">
        <v>11</v>
      </c>
      <c r="B10" t="s">
        <v>5</v>
      </c>
      <c r="C10" s="110">
        <v>121.32514</v>
      </c>
    </row>
    <row r="11" spans="1:5">
      <c r="A11">
        <v>1101</v>
      </c>
      <c r="B11" t="s">
        <v>6</v>
      </c>
      <c r="C11" s="110">
        <v>78.950720000000004</v>
      </c>
    </row>
    <row r="12" spans="1:5">
      <c r="A12">
        <v>110105</v>
      </c>
      <c r="B12" t="s">
        <v>7</v>
      </c>
      <c r="C12" s="110">
        <v>78.949719999999999</v>
      </c>
    </row>
    <row r="13" spans="1:5">
      <c r="A13">
        <v>110110</v>
      </c>
      <c r="B13" t="s">
        <v>8</v>
      </c>
      <c r="C13" s="110">
        <v>1E-3</v>
      </c>
    </row>
    <row r="14" spans="1:5">
      <c r="A14">
        <v>1103</v>
      </c>
      <c r="B14" t="s">
        <v>13</v>
      </c>
      <c r="C14" s="110">
        <v>42.374420000000001</v>
      </c>
    </row>
    <row r="15" spans="1:5">
      <c r="A15">
        <v>110310</v>
      </c>
      <c r="B15" t="s">
        <v>14</v>
      </c>
      <c r="C15" s="110">
        <v>42.374420000000001</v>
      </c>
    </row>
    <row r="16" spans="1:5">
      <c r="A16">
        <v>110315</v>
      </c>
      <c r="B16" t="s">
        <v>15</v>
      </c>
      <c r="C16" s="110">
        <v>0</v>
      </c>
    </row>
    <row r="17" spans="1:3">
      <c r="A17">
        <v>1104</v>
      </c>
      <c r="B17" t="s">
        <v>16</v>
      </c>
      <c r="C17" s="110">
        <v>0</v>
      </c>
    </row>
    <row r="18" spans="1:3">
      <c r="A18">
        <v>1105</v>
      </c>
      <c r="B18" t="s">
        <v>17</v>
      </c>
      <c r="C18" s="110">
        <v>0</v>
      </c>
    </row>
    <row r="19" spans="1:3">
      <c r="A19">
        <v>110505</v>
      </c>
      <c r="B19" t="s">
        <v>18</v>
      </c>
      <c r="C19" s="110">
        <v>0</v>
      </c>
    </row>
    <row r="20" spans="1:3">
      <c r="A20">
        <v>110510</v>
      </c>
      <c r="B20" t="s">
        <v>19</v>
      </c>
      <c r="C20" s="110">
        <v>0</v>
      </c>
    </row>
    <row r="21" spans="1:3">
      <c r="A21">
        <v>12</v>
      </c>
      <c r="B21" t="s">
        <v>20</v>
      </c>
      <c r="C21" s="110">
        <v>0</v>
      </c>
    </row>
    <row r="22" spans="1:3">
      <c r="A22">
        <v>1202</v>
      </c>
      <c r="B22" t="s">
        <v>24</v>
      </c>
      <c r="C22" s="110">
        <v>0</v>
      </c>
    </row>
    <row r="23" spans="1:3">
      <c r="A23">
        <v>120205</v>
      </c>
      <c r="B23" t="s">
        <v>25</v>
      </c>
      <c r="C23" s="110">
        <v>0</v>
      </c>
    </row>
    <row r="24" spans="1:3">
      <c r="A24">
        <v>120210</v>
      </c>
      <c r="B24" t="s">
        <v>22</v>
      </c>
      <c r="C24" s="110">
        <v>0</v>
      </c>
    </row>
    <row r="25" spans="1:3">
      <c r="A25">
        <v>120215</v>
      </c>
      <c r="B25" t="s">
        <v>23</v>
      </c>
      <c r="C25" s="110">
        <v>0</v>
      </c>
    </row>
    <row r="26" spans="1:3">
      <c r="A26">
        <v>1299</v>
      </c>
      <c r="B26" t="s">
        <v>26</v>
      </c>
      <c r="C26" s="110">
        <v>0</v>
      </c>
    </row>
    <row r="27" spans="1:3">
      <c r="A27">
        <v>129910</v>
      </c>
      <c r="B27" t="s">
        <v>827</v>
      </c>
      <c r="C27" s="110">
        <v>0</v>
      </c>
    </row>
    <row r="28" spans="1:3">
      <c r="A28">
        <v>13</v>
      </c>
      <c r="B28" t="s">
        <v>27</v>
      </c>
      <c r="C28" s="110">
        <v>0</v>
      </c>
    </row>
    <row r="29" spans="1:3">
      <c r="A29">
        <v>1301</v>
      </c>
      <c r="B29" t="s">
        <v>28</v>
      </c>
      <c r="C29" s="110">
        <v>0</v>
      </c>
    </row>
    <row r="30" spans="1:3">
      <c r="A30">
        <v>130105</v>
      </c>
      <c r="B30" t="s">
        <v>29</v>
      </c>
      <c r="C30" s="110">
        <v>0</v>
      </c>
    </row>
    <row r="31" spans="1:3">
      <c r="A31">
        <v>130110</v>
      </c>
      <c r="B31" t="s">
        <v>30</v>
      </c>
      <c r="C31" s="110">
        <v>0</v>
      </c>
    </row>
    <row r="32" spans="1:3">
      <c r="A32">
        <v>130115</v>
      </c>
      <c r="B32" t="s">
        <v>31</v>
      </c>
      <c r="C32" s="110">
        <v>0</v>
      </c>
    </row>
    <row r="33" spans="1:3">
      <c r="A33">
        <v>130120</v>
      </c>
      <c r="B33" t="s">
        <v>32</v>
      </c>
      <c r="C33" s="110">
        <v>0</v>
      </c>
    </row>
    <row r="34" spans="1:3">
      <c r="A34">
        <v>130125</v>
      </c>
      <c r="B34" t="s">
        <v>33</v>
      </c>
      <c r="C34" s="110">
        <v>0</v>
      </c>
    </row>
    <row r="35" spans="1:3">
      <c r="A35">
        <v>1302</v>
      </c>
      <c r="B35" t="s">
        <v>657</v>
      </c>
      <c r="C35" s="110">
        <v>0</v>
      </c>
    </row>
    <row r="36" spans="1:3">
      <c r="A36">
        <v>130205</v>
      </c>
      <c r="B36" t="s">
        <v>29</v>
      </c>
      <c r="C36" s="110">
        <v>0</v>
      </c>
    </row>
    <row r="37" spans="1:3">
      <c r="A37">
        <v>130210</v>
      </c>
      <c r="B37" t="s">
        <v>30</v>
      </c>
      <c r="C37" s="110">
        <v>0</v>
      </c>
    </row>
    <row r="38" spans="1:3">
      <c r="A38">
        <v>130215</v>
      </c>
      <c r="B38" t="s">
        <v>31</v>
      </c>
      <c r="C38" s="110">
        <v>0</v>
      </c>
    </row>
    <row r="39" spans="1:3">
      <c r="A39">
        <v>130220</v>
      </c>
      <c r="B39" t="s">
        <v>32</v>
      </c>
      <c r="C39" s="110">
        <v>0</v>
      </c>
    </row>
    <row r="40" spans="1:3">
      <c r="A40">
        <v>130225</v>
      </c>
      <c r="B40" t="s">
        <v>33</v>
      </c>
      <c r="C40" s="110">
        <v>0</v>
      </c>
    </row>
    <row r="41" spans="1:3">
      <c r="A41">
        <v>1303</v>
      </c>
      <c r="B41" t="s">
        <v>34</v>
      </c>
      <c r="C41" s="110">
        <v>0</v>
      </c>
    </row>
    <row r="42" spans="1:3">
      <c r="A42">
        <v>130305</v>
      </c>
      <c r="B42" t="s">
        <v>29</v>
      </c>
      <c r="C42" s="110">
        <v>0</v>
      </c>
    </row>
    <row r="43" spans="1:3">
      <c r="A43">
        <v>130310</v>
      </c>
      <c r="B43" t="s">
        <v>30</v>
      </c>
      <c r="C43" s="110">
        <v>0</v>
      </c>
    </row>
    <row r="44" spans="1:3">
      <c r="A44">
        <v>130315</v>
      </c>
      <c r="B44" t="s">
        <v>31</v>
      </c>
      <c r="C44" s="110">
        <v>0</v>
      </c>
    </row>
    <row r="45" spans="1:3">
      <c r="A45">
        <v>130320</v>
      </c>
      <c r="B45" t="s">
        <v>32</v>
      </c>
      <c r="C45" s="110">
        <v>0</v>
      </c>
    </row>
    <row r="46" spans="1:3">
      <c r="A46">
        <v>130325</v>
      </c>
      <c r="B46" t="s">
        <v>33</v>
      </c>
      <c r="C46" s="110">
        <v>0</v>
      </c>
    </row>
    <row r="47" spans="1:3">
      <c r="A47">
        <v>1304</v>
      </c>
      <c r="B47" t="s">
        <v>35</v>
      </c>
      <c r="C47" s="110">
        <v>0</v>
      </c>
    </row>
    <row r="48" spans="1:3">
      <c r="A48">
        <v>130405</v>
      </c>
      <c r="B48" t="s">
        <v>29</v>
      </c>
      <c r="C48" s="110">
        <v>0</v>
      </c>
    </row>
    <row r="49" spans="1:3">
      <c r="A49">
        <v>130410</v>
      </c>
      <c r="B49" t="s">
        <v>30</v>
      </c>
      <c r="C49" s="110">
        <v>0</v>
      </c>
    </row>
    <row r="50" spans="1:3">
      <c r="A50">
        <v>130415</v>
      </c>
      <c r="B50" t="s">
        <v>31</v>
      </c>
      <c r="C50" s="110">
        <v>0</v>
      </c>
    </row>
    <row r="51" spans="1:3">
      <c r="A51">
        <v>130420</v>
      </c>
      <c r="B51" t="s">
        <v>32</v>
      </c>
      <c r="C51" s="110">
        <v>0</v>
      </c>
    </row>
    <row r="52" spans="1:3">
      <c r="A52">
        <v>130425</v>
      </c>
      <c r="B52" t="s">
        <v>33</v>
      </c>
      <c r="C52" s="110">
        <v>0</v>
      </c>
    </row>
    <row r="53" spans="1:3">
      <c r="A53">
        <v>1305</v>
      </c>
      <c r="B53" t="s">
        <v>36</v>
      </c>
      <c r="C53" s="110">
        <v>0</v>
      </c>
    </row>
    <row r="54" spans="1:3">
      <c r="A54">
        <v>130505</v>
      </c>
      <c r="B54" t="s">
        <v>29</v>
      </c>
      <c r="C54" s="110">
        <v>0</v>
      </c>
    </row>
    <row r="55" spans="1:3">
      <c r="A55">
        <v>130510</v>
      </c>
      <c r="B55" t="s">
        <v>30</v>
      </c>
      <c r="C55" s="110">
        <v>0</v>
      </c>
    </row>
    <row r="56" spans="1:3">
      <c r="A56">
        <v>130515</v>
      </c>
      <c r="B56" t="s">
        <v>31</v>
      </c>
      <c r="C56" s="110">
        <v>0</v>
      </c>
    </row>
    <row r="57" spans="1:3">
      <c r="A57">
        <v>130520</v>
      </c>
      <c r="B57" t="s">
        <v>37</v>
      </c>
      <c r="C57" s="110">
        <v>0</v>
      </c>
    </row>
    <row r="58" spans="1:3">
      <c r="A58">
        <v>130525</v>
      </c>
      <c r="B58" t="s">
        <v>38</v>
      </c>
      <c r="C58" s="110">
        <v>0</v>
      </c>
    </row>
    <row r="59" spans="1:3">
      <c r="A59">
        <v>130530</v>
      </c>
      <c r="B59" t="s">
        <v>39</v>
      </c>
      <c r="C59" s="110">
        <v>0</v>
      </c>
    </row>
    <row r="60" spans="1:3">
      <c r="A60">
        <v>130535</v>
      </c>
      <c r="B60" t="s">
        <v>40</v>
      </c>
      <c r="C60" s="110">
        <v>0</v>
      </c>
    </row>
    <row r="61" spans="1:3">
      <c r="A61">
        <v>130540</v>
      </c>
      <c r="B61" t="s">
        <v>41</v>
      </c>
      <c r="C61" s="110">
        <v>0</v>
      </c>
    </row>
    <row r="62" spans="1:3">
      <c r="A62">
        <v>1306</v>
      </c>
      <c r="B62" t="s">
        <v>42</v>
      </c>
      <c r="C62" s="110">
        <v>0</v>
      </c>
    </row>
    <row r="63" spans="1:3">
      <c r="A63">
        <v>130605</v>
      </c>
      <c r="B63" t="s">
        <v>29</v>
      </c>
      <c r="C63" s="110">
        <v>0</v>
      </c>
    </row>
    <row r="64" spans="1:3">
      <c r="A64">
        <v>130610</v>
      </c>
      <c r="B64" t="s">
        <v>30</v>
      </c>
      <c r="C64" s="110">
        <v>0</v>
      </c>
    </row>
    <row r="65" spans="1:3">
      <c r="A65">
        <v>130615</v>
      </c>
      <c r="B65" t="s">
        <v>31</v>
      </c>
      <c r="C65" s="110">
        <v>0</v>
      </c>
    </row>
    <row r="66" spans="1:3">
      <c r="A66">
        <v>130620</v>
      </c>
      <c r="B66" t="s">
        <v>37</v>
      </c>
      <c r="C66" s="110">
        <v>0</v>
      </c>
    </row>
    <row r="67" spans="1:3">
      <c r="A67">
        <v>130625</v>
      </c>
      <c r="B67" t="s">
        <v>38</v>
      </c>
      <c r="C67" s="110">
        <v>0</v>
      </c>
    </row>
    <row r="68" spans="1:3">
      <c r="A68">
        <v>130630</v>
      </c>
      <c r="B68" t="s">
        <v>39</v>
      </c>
      <c r="C68" s="110">
        <v>0</v>
      </c>
    </row>
    <row r="69" spans="1:3">
      <c r="A69">
        <v>130635</v>
      </c>
      <c r="B69" t="s">
        <v>40</v>
      </c>
      <c r="C69" s="110">
        <v>0</v>
      </c>
    </row>
    <row r="70" spans="1:3">
      <c r="A70">
        <v>130640</v>
      </c>
      <c r="B70" t="s">
        <v>41</v>
      </c>
      <c r="C70" s="110">
        <v>0</v>
      </c>
    </row>
    <row r="71" spans="1:3">
      <c r="A71">
        <v>1307</v>
      </c>
      <c r="B71" t="s">
        <v>43</v>
      </c>
      <c r="C71" s="110">
        <v>0</v>
      </c>
    </row>
    <row r="72" spans="1:3">
      <c r="A72">
        <v>130705</v>
      </c>
      <c r="B72" t="s">
        <v>44</v>
      </c>
      <c r="C72" s="110">
        <v>0</v>
      </c>
    </row>
    <row r="73" spans="1:3">
      <c r="A73">
        <v>130710</v>
      </c>
      <c r="B73" t="s">
        <v>45</v>
      </c>
      <c r="C73" s="110">
        <v>0</v>
      </c>
    </row>
    <row r="74" spans="1:3">
      <c r="A74">
        <v>130720</v>
      </c>
      <c r="B74" t="s">
        <v>47</v>
      </c>
      <c r="C74" s="110">
        <v>0</v>
      </c>
    </row>
    <row r="75" spans="1:3">
      <c r="A75">
        <v>130790</v>
      </c>
      <c r="B75" t="s">
        <v>126</v>
      </c>
      <c r="C75" s="110">
        <v>0</v>
      </c>
    </row>
    <row r="76" spans="1:3">
      <c r="A76">
        <v>1399</v>
      </c>
      <c r="B76" t="s">
        <v>48</v>
      </c>
      <c r="C76" s="110">
        <v>0</v>
      </c>
    </row>
    <row r="77" spans="1:3">
      <c r="A77">
        <v>139905</v>
      </c>
      <c r="B77" t="s">
        <v>49</v>
      </c>
      <c r="C77" s="110">
        <v>0</v>
      </c>
    </row>
    <row r="78" spans="1:3">
      <c r="A78">
        <v>139910</v>
      </c>
      <c r="B78" t="s">
        <v>50</v>
      </c>
      <c r="C78" s="110">
        <v>0</v>
      </c>
    </row>
    <row r="79" spans="1:3">
      <c r="A79">
        <v>16</v>
      </c>
      <c r="B79" t="s">
        <v>93</v>
      </c>
      <c r="C79" s="110">
        <v>7.2260000000000005E-2</v>
      </c>
    </row>
    <row r="80" spans="1:3">
      <c r="A80">
        <v>1601</v>
      </c>
      <c r="B80" t="s">
        <v>94</v>
      </c>
      <c r="C80" s="110">
        <v>0</v>
      </c>
    </row>
    <row r="81" spans="1:3">
      <c r="A81">
        <v>160110</v>
      </c>
      <c r="B81" t="s">
        <v>24</v>
      </c>
      <c r="C81" s="110">
        <v>0</v>
      </c>
    </row>
    <row r="82" spans="1:3">
      <c r="A82">
        <v>1602</v>
      </c>
      <c r="B82" t="s">
        <v>96</v>
      </c>
      <c r="C82" s="110">
        <v>0</v>
      </c>
    </row>
    <row r="83" spans="1:3">
      <c r="A83">
        <v>160205</v>
      </c>
      <c r="B83" t="s">
        <v>97</v>
      </c>
      <c r="C83" s="110">
        <v>0</v>
      </c>
    </row>
    <row r="84" spans="1:3">
      <c r="A84">
        <v>160210</v>
      </c>
      <c r="B84" t="s">
        <v>98</v>
      </c>
      <c r="C84" s="110">
        <v>0</v>
      </c>
    </row>
    <row r="85" spans="1:3">
      <c r="A85">
        <v>160215</v>
      </c>
      <c r="B85" t="s">
        <v>99</v>
      </c>
      <c r="C85" s="110">
        <v>0</v>
      </c>
    </row>
    <row r="86" spans="1:3">
      <c r="A86">
        <v>160220</v>
      </c>
      <c r="B86" t="s">
        <v>43</v>
      </c>
      <c r="C86" s="110">
        <v>0</v>
      </c>
    </row>
    <row r="87" spans="1:3">
      <c r="A87">
        <v>1604</v>
      </c>
      <c r="B87" t="s">
        <v>106</v>
      </c>
      <c r="C87" s="110">
        <v>0</v>
      </c>
    </row>
    <row r="88" spans="1:3">
      <c r="A88">
        <v>1606</v>
      </c>
      <c r="B88" t="s">
        <v>112</v>
      </c>
      <c r="C88" s="110">
        <v>0</v>
      </c>
    </row>
    <row r="89" spans="1:3">
      <c r="A89">
        <v>1612</v>
      </c>
      <c r="B89" t="s">
        <v>117</v>
      </c>
      <c r="C89" s="110">
        <v>0</v>
      </c>
    </row>
    <row r="90" spans="1:3">
      <c r="A90">
        <v>1613</v>
      </c>
      <c r="B90" t="s">
        <v>118</v>
      </c>
      <c r="C90" s="110">
        <v>0</v>
      </c>
    </row>
    <row r="91" spans="1:3">
      <c r="A91">
        <v>1614</v>
      </c>
      <c r="B91" t="s">
        <v>119</v>
      </c>
      <c r="C91" s="110">
        <v>0</v>
      </c>
    </row>
    <row r="92" spans="1:3">
      <c r="A92">
        <v>161405</v>
      </c>
      <c r="B92" t="s">
        <v>120</v>
      </c>
      <c r="C92" s="110">
        <v>0</v>
      </c>
    </row>
    <row r="93" spans="1:3">
      <c r="A93">
        <v>161410</v>
      </c>
      <c r="B93" t="s">
        <v>121</v>
      </c>
      <c r="C93" s="110">
        <v>0</v>
      </c>
    </row>
    <row r="94" spans="1:3">
      <c r="A94">
        <v>161415</v>
      </c>
      <c r="B94" t="s">
        <v>122</v>
      </c>
      <c r="C94" s="110">
        <v>0</v>
      </c>
    </row>
    <row r="95" spans="1:3">
      <c r="A95">
        <v>161420</v>
      </c>
      <c r="B95" t="s">
        <v>123</v>
      </c>
      <c r="C95" s="110">
        <v>0</v>
      </c>
    </row>
    <row r="96" spans="1:3">
      <c r="A96">
        <v>161425</v>
      </c>
      <c r="B96" t="s">
        <v>124</v>
      </c>
      <c r="C96" s="110">
        <v>0</v>
      </c>
    </row>
    <row r="97" spans="1:3">
      <c r="A97">
        <v>161430</v>
      </c>
      <c r="B97" t="s">
        <v>125</v>
      </c>
      <c r="C97" s="110">
        <v>0</v>
      </c>
    </row>
    <row r="98" spans="1:3">
      <c r="A98">
        <v>161490</v>
      </c>
      <c r="B98" t="s">
        <v>126</v>
      </c>
      <c r="C98" s="110">
        <v>0</v>
      </c>
    </row>
    <row r="99" spans="1:3">
      <c r="A99">
        <v>1690</v>
      </c>
      <c r="B99" t="s">
        <v>132</v>
      </c>
      <c r="C99" s="110">
        <v>7.2260000000000005E-2</v>
      </c>
    </row>
    <row r="100" spans="1:3">
      <c r="A100">
        <v>169005</v>
      </c>
      <c r="B100" t="s">
        <v>133</v>
      </c>
      <c r="C100" s="110">
        <v>7.2260000000000005E-2</v>
      </c>
    </row>
    <row r="101" spans="1:3">
      <c r="A101">
        <v>169010</v>
      </c>
      <c r="B101" t="s">
        <v>134</v>
      </c>
      <c r="C101" s="110">
        <v>0</v>
      </c>
    </row>
    <row r="102" spans="1:3">
      <c r="A102">
        <v>169015</v>
      </c>
      <c r="B102" t="s">
        <v>135</v>
      </c>
      <c r="C102" s="110">
        <v>0</v>
      </c>
    </row>
    <row r="103" spans="1:3">
      <c r="A103">
        <v>169020</v>
      </c>
      <c r="B103" t="s">
        <v>136</v>
      </c>
      <c r="C103" s="110">
        <v>0</v>
      </c>
    </row>
    <row r="104" spans="1:3">
      <c r="A104">
        <v>169025</v>
      </c>
      <c r="B104" t="s">
        <v>137</v>
      </c>
      <c r="C104" s="110">
        <v>0</v>
      </c>
    </row>
    <row r="105" spans="1:3">
      <c r="A105">
        <v>169035</v>
      </c>
      <c r="B105" t="s">
        <v>139</v>
      </c>
      <c r="C105" s="110">
        <v>0</v>
      </c>
    </row>
    <row r="106" spans="1:3">
      <c r="A106">
        <v>169040</v>
      </c>
      <c r="B106" t="s">
        <v>828</v>
      </c>
      <c r="C106" s="110">
        <v>0</v>
      </c>
    </row>
    <row r="107" spans="1:3">
      <c r="A107">
        <v>1699</v>
      </c>
      <c r="B107" t="s">
        <v>140</v>
      </c>
      <c r="C107" s="110">
        <v>0</v>
      </c>
    </row>
    <row r="108" spans="1:3">
      <c r="A108">
        <v>169905</v>
      </c>
      <c r="B108" t="s">
        <v>141</v>
      </c>
      <c r="C108" s="110">
        <v>0</v>
      </c>
    </row>
    <row r="109" spans="1:3">
      <c r="A109">
        <v>169910</v>
      </c>
      <c r="B109" t="s">
        <v>142</v>
      </c>
      <c r="C109" s="110">
        <v>0</v>
      </c>
    </row>
    <row r="110" spans="1:3">
      <c r="A110">
        <v>169915</v>
      </c>
      <c r="B110" t="s">
        <v>829</v>
      </c>
      <c r="C110" s="110">
        <v>0</v>
      </c>
    </row>
    <row r="111" spans="1:3">
      <c r="A111">
        <v>17</v>
      </c>
      <c r="B111" t="s">
        <v>143</v>
      </c>
      <c r="C111" s="110">
        <v>0</v>
      </c>
    </row>
    <row r="112" spans="1:3">
      <c r="A112">
        <v>1701</v>
      </c>
      <c r="B112" t="s">
        <v>144</v>
      </c>
      <c r="C112" s="110">
        <v>0</v>
      </c>
    </row>
    <row r="113" spans="1:3">
      <c r="A113">
        <v>1702</v>
      </c>
      <c r="B113" t="s">
        <v>149</v>
      </c>
      <c r="C113" s="110">
        <v>0</v>
      </c>
    </row>
    <row r="114" spans="1:3">
      <c r="A114">
        <v>170205</v>
      </c>
      <c r="B114" t="s">
        <v>145</v>
      </c>
      <c r="C114" s="110">
        <v>0</v>
      </c>
    </row>
    <row r="115" spans="1:3">
      <c r="A115">
        <v>170210</v>
      </c>
      <c r="B115" t="s">
        <v>150</v>
      </c>
      <c r="C115" s="110">
        <v>0</v>
      </c>
    </row>
    <row r="116" spans="1:3">
      <c r="A116">
        <v>170215</v>
      </c>
      <c r="B116" t="s">
        <v>151</v>
      </c>
      <c r="C116" s="110">
        <v>0</v>
      </c>
    </row>
    <row r="117" spans="1:3">
      <c r="A117">
        <v>170220</v>
      </c>
      <c r="B117" t="s">
        <v>152</v>
      </c>
      <c r="C117" s="110">
        <v>0</v>
      </c>
    </row>
    <row r="118" spans="1:3">
      <c r="A118">
        <v>170225</v>
      </c>
      <c r="B118" t="s">
        <v>153</v>
      </c>
      <c r="C118" s="110">
        <v>0</v>
      </c>
    </row>
    <row r="119" spans="1:3">
      <c r="A119">
        <v>170230</v>
      </c>
      <c r="B119" t="s">
        <v>154</v>
      </c>
      <c r="C119" s="110">
        <v>0</v>
      </c>
    </row>
    <row r="120" spans="1:3">
      <c r="A120">
        <v>1703</v>
      </c>
      <c r="B120" t="s">
        <v>158</v>
      </c>
      <c r="C120" s="110">
        <v>0</v>
      </c>
    </row>
    <row r="121" spans="1:3">
      <c r="A121">
        <v>1705</v>
      </c>
      <c r="B121" t="s">
        <v>167</v>
      </c>
      <c r="C121" s="110">
        <v>0</v>
      </c>
    </row>
    <row r="122" spans="1:3">
      <c r="A122">
        <v>170505</v>
      </c>
      <c r="B122" t="s">
        <v>162</v>
      </c>
      <c r="C122" s="110">
        <v>0</v>
      </c>
    </row>
    <row r="123" spans="1:3">
      <c r="A123">
        <v>170510</v>
      </c>
      <c r="B123" t="s">
        <v>163</v>
      </c>
      <c r="C123" s="110">
        <v>0</v>
      </c>
    </row>
    <row r="124" spans="1:3">
      <c r="A124">
        <v>170515</v>
      </c>
      <c r="B124" t="s">
        <v>181</v>
      </c>
      <c r="C124" s="110">
        <v>0</v>
      </c>
    </row>
    <row r="125" spans="1:3">
      <c r="A125">
        <v>170520</v>
      </c>
      <c r="B125" t="s">
        <v>152</v>
      </c>
      <c r="C125" s="110">
        <v>0</v>
      </c>
    </row>
    <row r="126" spans="1:3">
      <c r="A126">
        <v>170525</v>
      </c>
      <c r="B126" t="s">
        <v>165</v>
      </c>
      <c r="C126" s="110">
        <v>0</v>
      </c>
    </row>
    <row r="127" spans="1:3">
      <c r="A127">
        <v>170599</v>
      </c>
      <c r="B127" t="s">
        <v>168</v>
      </c>
      <c r="C127" s="110">
        <v>0</v>
      </c>
    </row>
    <row r="128" spans="1:3">
      <c r="A128">
        <v>1706</v>
      </c>
      <c r="B128" t="s">
        <v>169</v>
      </c>
      <c r="C128" s="110">
        <v>0</v>
      </c>
    </row>
    <row r="129" spans="1:3">
      <c r="A129">
        <v>170605</v>
      </c>
      <c r="B129" t="s">
        <v>145</v>
      </c>
      <c r="C129" s="110">
        <v>0</v>
      </c>
    </row>
    <row r="130" spans="1:3">
      <c r="A130">
        <v>170610</v>
      </c>
      <c r="B130" t="s">
        <v>170</v>
      </c>
      <c r="C130" s="110">
        <v>0</v>
      </c>
    </row>
    <row r="131" spans="1:3">
      <c r="A131">
        <v>170615</v>
      </c>
      <c r="B131" t="s">
        <v>171</v>
      </c>
      <c r="C131" s="110">
        <v>0</v>
      </c>
    </row>
    <row r="132" spans="1:3">
      <c r="A132">
        <v>170690</v>
      </c>
      <c r="B132" t="s">
        <v>126</v>
      </c>
      <c r="C132" s="110">
        <v>0</v>
      </c>
    </row>
    <row r="133" spans="1:3">
      <c r="A133">
        <v>170699</v>
      </c>
      <c r="B133" t="s">
        <v>173</v>
      </c>
      <c r="C133" s="110">
        <v>0</v>
      </c>
    </row>
    <row r="134" spans="1:3">
      <c r="A134">
        <v>1707</v>
      </c>
      <c r="B134" t="s">
        <v>830</v>
      </c>
      <c r="C134" s="110">
        <v>0</v>
      </c>
    </row>
    <row r="135" spans="1:3">
      <c r="A135">
        <v>170710</v>
      </c>
      <c r="B135" t="s">
        <v>831</v>
      </c>
      <c r="C135" s="110">
        <v>0</v>
      </c>
    </row>
    <row r="136" spans="1:3">
      <c r="A136">
        <v>1799</v>
      </c>
      <c r="B136" t="s">
        <v>174</v>
      </c>
      <c r="C136" s="110">
        <v>0</v>
      </c>
    </row>
    <row r="137" spans="1:3">
      <c r="A137">
        <v>179905</v>
      </c>
      <c r="B137" t="s">
        <v>175</v>
      </c>
      <c r="C137" s="110">
        <v>0</v>
      </c>
    </row>
    <row r="138" spans="1:3">
      <c r="A138">
        <v>179915</v>
      </c>
      <c r="B138" t="s">
        <v>177</v>
      </c>
      <c r="C138" s="110">
        <v>0</v>
      </c>
    </row>
    <row r="139" spans="1:3">
      <c r="A139">
        <v>18</v>
      </c>
      <c r="B139" t="s">
        <v>179</v>
      </c>
      <c r="C139" s="110">
        <v>132.81256999999999</v>
      </c>
    </row>
    <row r="140" spans="1:3">
      <c r="A140">
        <v>1801</v>
      </c>
      <c r="B140" t="s">
        <v>145</v>
      </c>
      <c r="C140" s="110">
        <v>0</v>
      </c>
    </row>
    <row r="141" spans="1:3">
      <c r="A141">
        <v>1802</v>
      </c>
      <c r="B141" t="s">
        <v>170</v>
      </c>
      <c r="C141" s="110">
        <v>0</v>
      </c>
    </row>
    <row r="142" spans="1:3">
      <c r="A142">
        <v>1803</v>
      </c>
      <c r="B142" t="s">
        <v>180</v>
      </c>
      <c r="C142" s="110">
        <v>0</v>
      </c>
    </row>
    <row r="143" spans="1:3">
      <c r="A143">
        <v>1804</v>
      </c>
      <c r="B143" t="s">
        <v>171</v>
      </c>
      <c r="C143" s="110">
        <v>0</v>
      </c>
    </row>
    <row r="144" spans="1:3">
      <c r="A144">
        <v>1805</v>
      </c>
      <c r="B144" t="s">
        <v>163</v>
      </c>
      <c r="C144" s="110">
        <v>24.935849999999999</v>
      </c>
    </row>
    <row r="145" spans="1:3">
      <c r="A145">
        <v>1806</v>
      </c>
      <c r="B145" t="s">
        <v>181</v>
      </c>
      <c r="C145" s="110">
        <v>45.031269999999999</v>
      </c>
    </row>
    <row r="146" spans="1:3">
      <c r="A146">
        <v>1807</v>
      </c>
      <c r="B146" t="s">
        <v>152</v>
      </c>
      <c r="C146" s="110">
        <v>0</v>
      </c>
    </row>
    <row r="147" spans="1:3">
      <c r="A147">
        <v>1890</v>
      </c>
      <c r="B147" t="s">
        <v>126</v>
      </c>
      <c r="C147" s="110">
        <v>65.186530000000005</v>
      </c>
    </row>
    <row r="148" spans="1:3">
      <c r="A148">
        <v>1899</v>
      </c>
      <c r="B148" t="s">
        <v>182</v>
      </c>
      <c r="C148" s="110">
        <v>-2.3410799999999998</v>
      </c>
    </row>
    <row r="149" spans="1:3">
      <c r="A149">
        <v>189905</v>
      </c>
      <c r="B149" t="s">
        <v>183</v>
      </c>
      <c r="C149" s="110">
        <v>0</v>
      </c>
    </row>
    <row r="150" spans="1:3">
      <c r="A150">
        <v>189910</v>
      </c>
      <c r="B150" t="s">
        <v>184</v>
      </c>
      <c r="C150" s="110">
        <v>0</v>
      </c>
    </row>
    <row r="151" spans="1:3">
      <c r="A151">
        <v>189915</v>
      </c>
      <c r="B151" t="s">
        <v>185</v>
      </c>
      <c r="C151" s="110">
        <v>-0.54698999999999998</v>
      </c>
    </row>
    <row r="152" spans="1:3">
      <c r="A152">
        <v>189920</v>
      </c>
      <c r="B152" t="s">
        <v>186</v>
      </c>
      <c r="C152" s="110">
        <v>-1.2508699999999999</v>
      </c>
    </row>
    <row r="153" spans="1:3">
      <c r="A153">
        <v>189925</v>
      </c>
      <c r="B153" t="s">
        <v>187</v>
      </c>
      <c r="C153" s="110">
        <v>0</v>
      </c>
    </row>
    <row r="154" spans="1:3">
      <c r="A154">
        <v>189940</v>
      </c>
      <c r="B154" t="s">
        <v>190</v>
      </c>
      <c r="C154" s="110">
        <v>-0.54322000000000004</v>
      </c>
    </row>
    <row r="155" spans="1:3">
      <c r="A155">
        <v>19</v>
      </c>
      <c r="B155" t="s">
        <v>191</v>
      </c>
      <c r="C155" s="110">
        <v>3.9775500000000004</v>
      </c>
    </row>
    <row r="156" spans="1:3">
      <c r="A156">
        <v>1901</v>
      </c>
      <c r="B156" t="s">
        <v>192</v>
      </c>
      <c r="C156" s="110">
        <v>0</v>
      </c>
    </row>
    <row r="157" spans="1:3">
      <c r="A157">
        <v>1902</v>
      </c>
      <c r="B157" t="s">
        <v>153</v>
      </c>
      <c r="C157" s="110">
        <v>0</v>
      </c>
    </row>
    <row r="158" spans="1:3">
      <c r="A158">
        <v>190205</v>
      </c>
      <c r="B158" t="s">
        <v>198</v>
      </c>
      <c r="C158" s="110">
        <v>0</v>
      </c>
    </row>
    <row r="159" spans="1:3">
      <c r="A159">
        <v>190245</v>
      </c>
      <c r="B159" t="s">
        <v>205</v>
      </c>
      <c r="C159" s="110">
        <v>0</v>
      </c>
    </row>
    <row r="160" spans="1:3">
      <c r="A160">
        <v>190255</v>
      </c>
      <c r="B160" t="s">
        <v>149</v>
      </c>
      <c r="C160" s="110">
        <v>0</v>
      </c>
    </row>
    <row r="161" spans="1:3">
      <c r="A161">
        <v>190265</v>
      </c>
      <c r="B161" t="s">
        <v>169</v>
      </c>
      <c r="C161" s="110">
        <v>0</v>
      </c>
    </row>
    <row r="162" spans="1:3">
      <c r="A162">
        <v>190270</v>
      </c>
      <c r="B162" t="s">
        <v>460</v>
      </c>
      <c r="C162" s="110">
        <v>0</v>
      </c>
    </row>
    <row r="163" spans="1:3">
      <c r="A163">
        <v>190275</v>
      </c>
      <c r="B163" t="s">
        <v>207</v>
      </c>
      <c r="C163" s="110">
        <v>0</v>
      </c>
    </row>
    <row r="164" spans="1:3">
      <c r="A164">
        <v>190285</v>
      </c>
      <c r="B164" t="s">
        <v>832</v>
      </c>
      <c r="C164" s="110">
        <v>0</v>
      </c>
    </row>
    <row r="165" spans="1:3">
      <c r="A165">
        <v>1904</v>
      </c>
      <c r="B165" t="s">
        <v>212</v>
      </c>
      <c r="C165" s="110">
        <v>0</v>
      </c>
    </row>
    <row r="166" spans="1:3">
      <c r="A166">
        <v>190405</v>
      </c>
      <c r="B166" t="s">
        <v>120</v>
      </c>
      <c r="C166" s="110">
        <v>0</v>
      </c>
    </row>
    <row r="167" spans="1:3">
      <c r="A167">
        <v>190410</v>
      </c>
      <c r="B167" t="s">
        <v>213</v>
      </c>
      <c r="C167" s="110">
        <v>0</v>
      </c>
    </row>
    <row r="168" spans="1:3">
      <c r="A168">
        <v>190490</v>
      </c>
      <c r="B168" t="s">
        <v>126</v>
      </c>
      <c r="C168" s="110">
        <v>0</v>
      </c>
    </row>
    <row r="169" spans="1:3">
      <c r="A169">
        <v>190499</v>
      </c>
      <c r="B169" t="s">
        <v>214</v>
      </c>
      <c r="C169" s="110">
        <v>0</v>
      </c>
    </row>
    <row r="170" spans="1:3">
      <c r="A170">
        <v>1905</v>
      </c>
      <c r="B170" t="s">
        <v>215</v>
      </c>
      <c r="C170" s="110">
        <v>3.9775500000000004</v>
      </c>
    </row>
    <row r="171" spans="1:3">
      <c r="A171">
        <v>190505</v>
      </c>
      <c r="B171" t="s">
        <v>216</v>
      </c>
      <c r="C171" s="110">
        <v>0</v>
      </c>
    </row>
    <row r="172" spans="1:3">
      <c r="A172">
        <v>190510</v>
      </c>
      <c r="B172" t="s">
        <v>217</v>
      </c>
      <c r="C172" s="110">
        <v>0</v>
      </c>
    </row>
    <row r="173" spans="1:3">
      <c r="A173">
        <v>190515</v>
      </c>
      <c r="B173" t="s">
        <v>218</v>
      </c>
      <c r="C173" s="110">
        <v>0</v>
      </c>
    </row>
    <row r="174" spans="1:3">
      <c r="A174">
        <v>190520</v>
      </c>
      <c r="B174" t="s">
        <v>219</v>
      </c>
      <c r="C174" s="110">
        <v>4.0911900000000001</v>
      </c>
    </row>
    <row r="175" spans="1:3">
      <c r="A175">
        <v>190525</v>
      </c>
      <c r="B175" t="s">
        <v>220</v>
      </c>
      <c r="C175" s="110">
        <v>0</v>
      </c>
    </row>
    <row r="176" spans="1:3">
      <c r="A176">
        <v>190590</v>
      </c>
      <c r="B176" t="s">
        <v>126</v>
      </c>
      <c r="C176" s="110">
        <v>0</v>
      </c>
    </row>
    <row r="177" spans="1:3">
      <c r="A177">
        <v>190599</v>
      </c>
      <c r="B177" t="s">
        <v>222</v>
      </c>
      <c r="C177" s="110">
        <v>-0.11364</v>
      </c>
    </row>
    <row r="178" spans="1:3">
      <c r="A178">
        <v>1906</v>
      </c>
      <c r="B178" t="s">
        <v>223</v>
      </c>
      <c r="C178" s="110">
        <v>0</v>
      </c>
    </row>
    <row r="179" spans="1:3">
      <c r="A179">
        <v>190615</v>
      </c>
      <c r="B179" t="s">
        <v>226</v>
      </c>
      <c r="C179" s="110">
        <v>0</v>
      </c>
    </row>
    <row r="180" spans="1:3">
      <c r="A180">
        <v>1908</v>
      </c>
      <c r="B180" t="s">
        <v>228</v>
      </c>
      <c r="C180" s="110">
        <v>0</v>
      </c>
    </row>
    <row r="181" spans="1:3">
      <c r="A181">
        <v>1910</v>
      </c>
      <c r="B181" t="s">
        <v>229</v>
      </c>
      <c r="C181" s="110">
        <v>0</v>
      </c>
    </row>
    <row r="182" spans="1:3">
      <c r="A182">
        <v>1990</v>
      </c>
      <c r="B182" t="s">
        <v>126</v>
      </c>
      <c r="C182" s="110">
        <v>0</v>
      </c>
    </row>
    <row r="183" spans="1:3">
      <c r="A183">
        <v>199005</v>
      </c>
      <c r="B183" t="s">
        <v>833</v>
      </c>
      <c r="C183" s="110">
        <v>0</v>
      </c>
    </row>
    <row r="184" spans="1:3">
      <c r="A184">
        <v>199010</v>
      </c>
      <c r="B184" t="s">
        <v>231</v>
      </c>
      <c r="C184" s="110">
        <v>0</v>
      </c>
    </row>
    <row r="185" spans="1:3">
      <c r="A185">
        <v>199015</v>
      </c>
      <c r="B185" t="s">
        <v>232</v>
      </c>
      <c r="C185" s="110">
        <v>0</v>
      </c>
    </row>
    <row r="186" spans="1:3">
      <c r="A186">
        <v>199025</v>
      </c>
      <c r="B186" t="s">
        <v>234</v>
      </c>
      <c r="C186" s="110">
        <v>0</v>
      </c>
    </row>
    <row r="187" spans="1:3">
      <c r="A187">
        <v>199090</v>
      </c>
      <c r="B187" t="s">
        <v>235</v>
      </c>
      <c r="C187" s="110">
        <v>0</v>
      </c>
    </row>
    <row r="188" spans="1:3">
      <c r="A188">
        <v>1999</v>
      </c>
      <c r="B188" t="s">
        <v>236</v>
      </c>
      <c r="C188" s="110">
        <v>0</v>
      </c>
    </row>
    <row r="189" spans="1:3">
      <c r="A189">
        <v>199910</v>
      </c>
      <c r="B189" t="s">
        <v>238</v>
      </c>
      <c r="C189" s="110">
        <v>0</v>
      </c>
    </row>
    <row r="190" spans="1:3">
      <c r="A190">
        <v>199990</v>
      </c>
      <c r="B190" t="s">
        <v>239</v>
      </c>
      <c r="C190" s="110">
        <v>0</v>
      </c>
    </row>
    <row r="191" spans="1:3">
      <c r="A191">
        <v>2</v>
      </c>
      <c r="B191" t="s">
        <v>834</v>
      </c>
      <c r="C191" s="110">
        <v>5.0722800000000001</v>
      </c>
    </row>
    <row r="192" spans="1:3">
      <c r="A192">
        <v>23</v>
      </c>
      <c r="B192" t="s">
        <v>266</v>
      </c>
      <c r="C192" s="110">
        <v>0</v>
      </c>
    </row>
    <row r="193" spans="1:3">
      <c r="A193">
        <v>2302</v>
      </c>
      <c r="B193" t="s">
        <v>268</v>
      </c>
      <c r="C193" s="110">
        <v>0</v>
      </c>
    </row>
    <row r="194" spans="1:3">
      <c r="A194">
        <v>230205</v>
      </c>
      <c r="B194" t="s">
        <v>269</v>
      </c>
      <c r="C194" s="110">
        <v>0</v>
      </c>
    </row>
    <row r="195" spans="1:3">
      <c r="A195">
        <v>230210</v>
      </c>
      <c r="B195" t="s">
        <v>270</v>
      </c>
      <c r="C195" s="110">
        <v>0</v>
      </c>
    </row>
    <row r="196" spans="1:3">
      <c r="A196">
        <v>2304</v>
      </c>
      <c r="B196" t="s">
        <v>272</v>
      </c>
      <c r="C196" s="110">
        <v>0</v>
      </c>
    </row>
    <row r="197" spans="1:3">
      <c r="A197">
        <v>230410</v>
      </c>
      <c r="B197" t="s">
        <v>274</v>
      </c>
      <c r="C197" s="110">
        <v>0</v>
      </c>
    </row>
    <row r="198" spans="1:3">
      <c r="A198">
        <v>230415</v>
      </c>
      <c r="B198" t="s">
        <v>154</v>
      </c>
      <c r="C198" s="110">
        <v>0</v>
      </c>
    </row>
    <row r="199" spans="1:3">
      <c r="A199">
        <v>25</v>
      </c>
      <c r="B199" t="s">
        <v>276</v>
      </c>
      <c r="C199" s="110">
        <v>5.0722800000000001</v>
      </c>
    </row>
    <row r="200" spans="1:3">
      <c r="A200">
        <v>2501</v>
      </c>
      <c r="B200" t="s">
        <v>277</v>
      </c>
      <c r="C200" s="110">
        <v>0</v>
      </c>
    </row>
    <row r="201" spans="1:3">
      <c r="A201">
        <v>250135</v>
      </c>
      <c r="B201" t="s">
        <v>279</v>
      </c>
      <c r="C201" s="110">
        <v>0</v>
      </c>
    </row>
    <row r="202" spans="1:3">
      <c r="A202">
        <v>250145</v>
      </c>
      <c r="B202" t="s">
        <v>274</v>
      </c>
      <c r="C202" s="110">
        <v>0</v>
      </c>
    </row>
    <row r="203" spans="1:3">
      <c r="A203">
        <v>250150</v>
      </c>
      <c r="B203" t="s">
        <v>154</v>
      </c>
      <c r="C203" s="110">
        <v>0</v>
      </c>
    </row>
    <row r="204" spans="1:3">
      <c r="A204">
        <v>250190</v>
      </c>
      <c r="B204" t="s">
        <v>126</v>
      </c>
      <c r="C204" s="110">
        <v>0</v>
      </c>
    </row>
    <row r="205" spans="1:3">
      <c r="A205">
        <v>2502</v>
      </c>
      <c r="B205" t="s">
        <v>281</v>
      </c>
      <c r="C205" s="110">
        <v>0</v>
      </c>
    </row>
    <row r="206" spans="1:3">
      <c r="A206">
        <v>2503</v>
      </c>
      <c r="B206" t="s">
        <v>282</v>
      </c>
      <c r="C206" s="110">
        <v>2.4283399999999999</v>
      </c>
    </row>
    <row r="207" spans="1:3">
      <c r="A207">
        <v>250305</v>
      </c>
      <c r="B207" t="s">
        <v>283</v>
      </c>
      <c r="C207" s="110">
        <v>0</v>
      </c>
    </row>
    <row r="208" spans="1:3">
      <c r="A208">
        <v>250310</v>
      </c>
      <c r="B208" t="s">
        <v>284</v>
      </c>
      <c r="C208" s="110">
        <v>0</v>
      </c>
    </row>
    <row r="209" spans="1:3">
      <c r="A209">
        <v>250315</v>
      </c>
      <c r="B209" t="s">
        <v>285</v>
      </c>
      <c r="C209" s="110">
        <v>2.4283399999999999</v>
      </c>
    </row>
    <row r="210" spans="1:3">
      <c r="A210">
        <v>250320</v>
      </c>
      <c r="B210" t="s">
        <v>286</v>
      </c>
      <c r="C210" s="110">
        <v>0</v>
      </c>
    </row>
    <row r="211" spans="1:3">
      <c r="A211">
        <v>250325</v>
      </c>
      <c r="B211" t="s">
        <v>287</v>
      </c>
      <c r="C211" s="110">
        <v>0</v>
      </c>
    </row>
    <row r="212" spans="1:3">
      <c r="A212">
        <v>250330</v>
      </c>
      <c r="B212" t="s">
        <v>288</v>
      </c>
      <c r="C212" s="110">
        <v>0</v>
      </c>
    </row>
    <row r="213" spans="1:3">
      <c r="A213">
        <v>250390</v>
      </c>
      <c r="B213" t="s">
        <v>111</v>
      </c>
      <c r="C213" s="110">
        <v>0</v>
      </c>
    </row>
    <row r="214" spans="1:3">
      <c r="A214">
        <v>2504</v>
      </c>
      <c r="B214" t="s">
        <v>289</v>
      </c>
      <c r="C214" s="110">
        <v>1.3188199999999999</v>
      </c>
    </row>
    <row r="215" spans="1:3">
      <c r="A215">
        <v>250405</v>
      </c>
      <c r="B215" t="s">
        <v>290</v>
      </c>
      <c r="C215" s="110">
        <v>0.77763000000000004</v>
      </c>
    </row>
    <row r="216" spans="1:3">
      <c r="A216">
        <v>250490</v>
      </c>
      <c r="B216" t="s">
        <v>291</v>
      </c>
      <c r="C216" s="110">
        <v>0.54119000000000006</v>
      </c>
    </row>
    <row r="217" spans="1:3">
      <c r="A217">
        <v>2505</v>
      </c>
      <c r="B217" t="s">
        <v>292</v>
      </c>
      <c r="C217" s="110">
        <v>0</v>
      </c>
    </row>
    <row r="218" spans="1:3">
      <c r="A218">
        <v>250505</v>
      </c>
      <c r="B218" t="s">
        <v>293</v>
      </c>
      <c r="C218" s="110">
        <v>0</v>
      </c>
    </row>
    <row r="219" spans="1:3">
      <c r="A219">
        <v>250510</v>
      </c>
      <c r="B219" t="s">
        <v>294</v>
      </c>
      <c r="C219" s="110">
        <v>0</v>
      </c>
    </row>
    <row r="220" spans="1:3">
      <c r="A220">
        <v>250590</v>
      </c>
      <c r="B220" t="s">
        <v>295</v>
      </c>
      <c r="C220" s="110">
        <v>0</v>
      </c>
    </row>
    <row r="221" spans="1:3">
      <c r="A221">
        <v>2506</v>
      </c>
      <c r="B221" t="s">
        <v>296</v>
      </c>
      <c r="C221" s="110">
        <v>0.34252999999999995</v>
      </c>
    </row>
    <row r="222" spans="1:3">
      <c r="A222">
        <v>2590</v>
      </c>
      <c r="B222" t="s">
        <v>301</v>
      </c>
      <c r="C222" s="110">
        <v>0.98259000000000007</v>
      </c>
    </row>
    <row r="223" spans="1:3">
      <c r="A223">
        <v>259005</v>
      </c>
      <c r="B223" t="s">
        <v>302</v>
      </c>
      <c r="C223" s="110">
        <v>0</v>
      </c>
    </row>
    <row r="224" spans="1:3">
      <c r="A224">
        <v>259015</v>
      </c>
      <c r="B224" t="s">
        <v>304</v>
      </c>
      <c r="C224" s="110">
        <v>0</v>
      </c>
    </row>
    <row r="225" spans="1:3">
      <c r="A225">
        <v>259090</v>
      </c>
      <c r="B225" t="s">
        <v>306</v>
      </c>
      <c r="C225" s="110">
        <v>0.98259000000000007</v>
      </c>
    </row>
    <row r="226" spans="1:3">
      <c r="A226">
        <v>26</v>
      </c>
      <c r="B226" t="s">
        <v>307</v>
      </c>
      <c r="C226" s="110">
        <v>0</v>
      </c>
    </row>
    <row r="227" spans="1:3">
      <c r="A227">
        <v>2601</v>
      </c>
      <c r="B227" t="s">
        <v>308</v>
      </c>
      <c r="C227" s="110">
        <v>0</v>
      </c>
    </row>
    <row r="228" spans="1:3">
      <c r="A228">
        <v>2602</v>
      </c>
      <c r="B228" t="s">
        <v>309</v>
      </c>
      <c r="C228" s="110">
        <v>0</v>
      </c>
    </row>
    <row r="229" spans="1:3">
      <c r="A229">
        <v>260205</v>
      </c>
      <c r="B229" t="s">
        <v>29</v>
      </c>
      <c r="C229" s="110">
        <v>0</v>
      </c>
    </row>
    <row r="230" spans="1:3">
      <c r="A230">
        <v>260210</v>
      </c>
      <c r="B230" t="s">
        <v>30</v>
      </c>
      <c r="C230" s="110">
        <v>0</v>
      </c>
    </row>
    <row r="231" spans="1:3">
      <c r="A231">
        <v>260215</v>
      </c>
      <c r="B231" t="s">
        <v>31</v>
      </c>
      <c r="C231" s="110">
        <v>0</v>
      </c>
    </row>
    <row r="232" spans="1:3">
      <c r="A232">
        <v>260220</v>
      </c>
      <c r="B232" t="s">
        <v>32</v>
      </c>
      <c r="C232" s="110">
        <v>0</v>
      </c>
    </row>
    <row r="233" spans="1:3">
      <c r="A233">
        <v>260225</v>
      </c>
      <c r="B233" t="s">
        <v>33</v>
      </c>
      <c r="C233" s="110">
        <v>0</v>
      </c>
    </row>
    <row r="234" spans="1:3">
      <c r="A234">
        <v>2603</v>
      </c>
      <c r="B234" t="s">
        <v>310</v>
      </c>
      <c r="C234" s="110">
        <v>0</v>
      </c>
    </row>
    <row r="235" spans="1:3">
      <c r="A235">
        <v>260305</v>
      </c>
      <c r="B235" t="s">
        <v>29</v>
      </c>
      <c r="C235" s="110">
        <v>0</v>
      </c>
    </row>
    <row r="236" spans="1:3">
      <c r="A236">
        <v>260310</v>
      </c>
      <c r="B236" t="s">
        <v>30</v>
      </c>
      <c r="C236" s="110">
        <v>0</v>
      </c>
    </row>
    <row r="237" spans="1:3">
      <c r="A237">
        <v>260315</v>
      </c>
      <c r="B237" t="s">
        <v>31</v>
      </c>
      <c r="C237" s="110">
        <v>0</v>
      </c>
    </row>
    <row r="238" spans="1:3">
      <c r="A238">
        <v>260320</v>
      </c>
      <c r="B238" t="s">
        <v>32</v>
      </c>
      <c r="C238" s="110">
        <v>0</v>
      </c>
    </row>
    <row r="239" spans="1:3">
      <c r="A239">
        <v>260325</v>
      </c>
      <c r="B239" t="s">
        <v>33</v>
      </c>
      <c r="C239" s="110">
        <v>0</v>
      </c>
    </row>
    <row r="240" spans="1:3">
      <c r="A240">
        <v>2690</v>
      </c>
      <c r="B240" t="s">
        <v>317</v>
      </c>
      <c r="C240" s="110">
        <v>0</v>
      </c>
    </row>
    <row r="241" spans="1:3">
      <c r="A241">
        <v>269005</v>
      </c>
      <c r="B241" t="s">
        <v>29</v>
      </c>
      <c r="C241" s="110">
        <v>0</v>
      </c>
    </row>
    <row r="242" spans="1:3">
      <c r="A242">
        <v>269010</v>
      </c>
      <c r="B242" t="s">
        <v>30</v>
      </c>
      <c r="C242" s="110">
        <v>0</v>
      </c>
    </row>
    <row r="243" spans="1:3">
      <c r="A243">
        <v>269015</v>
      </c>
      <c r="B243" t="s">
        <v>31</v>
      </c>
      <c r="C243" s="110">
        <v>0</v>
      </c>
    </row>
    <row r="244" spans="1:3">
      <c r="A244">
        <v>269020</v>
      </c>
      <c r="B244" t="s">
        <v>32</v>
      </c>
      <c r="C244" s="110">
        <v>0</v>
      </c>
    </row>
    <row r="245" spans="1:3">
      <c r="A245">
        <v>269025</v>
      </c>
      <c r="B245" t="s">
        <v>33</v>
      </c>
      <c r="C245" s="110">
        <v>0</v>
      </c>
    </row>
    <row r="246" spans="1:3">
      <c r="A246">
        <v>27</v>
      </c>
      <c r="B246" t="s">
        <v>318</v>
      </c>
      <c r="C246" s="110">
        <v>0</v>
      </c>
    </row>
    <row r="247" spans="1:3">
      <c r="A247">
        <v>2702</v>
      </c>
      <c r="B247" t="s">
        <v>274</v>
      </c>
      <c r="C247" s="110">
        <v>0</v>
      </c>
    </row>
    <row r="248" spans="1:3">
      <c r="A248">
        <v>270205</v>
      </c>
      <c r="B248" t="s">
        <v>322</v>
      </c>
      <c r="C248" s="110">
        <v>0</v>
      </c>
    </row>
    <row r="249" spans="1:3">
      <c r="A249">
        <v>2703</v>
      </c>
      <c r="B249" t="s">
        <v>154</v>
      </c>
      <c r="C249" s="110">
        <v>0</v>
      </c>
    </row>
    <row r="250" spans="1:3">
      <c r="A250">
        <v>270390</v>
      </c>
      <c r="B250" t="s">
        <v>154</v>
      </c>
      <c r="C250" s="110">
        <v>0</v>
      </c>
    </row>
    <row r="251" spans="1:3">
      <c r="A251">
        <v>2790</v>
      </c>
      <c r="B251" t="s">
        <v>327</v>
      </c>
      <c r="C251" s="110">
        <v>0</v>
      </c>
    </row>
    <row r="252" spans="1:3">
      <c r="A252">
        <v>28</v>
      </c>
      <c r="B252" t="s">
        <v>328</v>
      </c>
      <c r="C252" s="110">
        <v>0</v>
      </c>
    </row>
    <row r="253" spans="1:3">
      <c r="A253">
        <v>2801</v>
      </c>
      <c r="B253" t="s">
        <v>329</v>
      </c>
      <c r="C253" s="110">
        <v>0</v>
      </c>
    </row>
    <row r="254" spans="1:3">
      <c r="A254">
        <v>280105</v>
      </c>
      <c r="B254" t="s">
        <v>329</v>
      </c>
      <c r="C254" s="110">
        <v>0</v>
      </c>
    </row>
    <row r="255" spans="1:3">
      <c r="A255">
        <v>280110</v>
      </c>
      <c r="B255" t="s">
        <v>330</v>
      </c>
      <c r="C255" s="110">
        <v>0</v>
      </c>
    </row>
    <row r="256" spans="1:3">
      <c r="A256">
        <v>2802</v>
      </c>
      <c r="B256" t="s">
        <v>331</v>
      </c>
      <c r="C256" s="110">
        <v>0</v>
      </c>
    </row>
    <row r="257" spans="1:3">
      <c r="A257">
        <v>29</v>
      </c>
      <c r="B257" t="s">
        <v>332</v>
      </c>
      <c r="C257" s="110">
        <v>0</v>
      </c>
    </row>
    <row r="258" spans="1:3">
      <c r="A258">
        <v>2901</v>
      </c>
      <c r="B258" t="s">
        <v>333</v>
      </c>
      <c r="C258" s="110">
        <v>0</v>
      </c>
    </row>
    <row r="259" spans="1:3">
      <c r="A259">
        <v>290115</v>
      </c>
      <c r="B259" t="s">
        <v>336</v>
      </c>
      <c r="C259" s="110">
        <v>0</v>
      </c>
    </row>
    <row r="260" spans="1:3">
      <c r="A260">
        <v>290190</v>
      </c>
      <c r="B260" t="s">
        <v>126</v>
      </c>
      <c r="C260" s="110">
        <v>0</v>
      </c>
    </row>
    <row r="261" spans="1:3">
      <c r="A261">
        <v>2904</v>
      </c>
      <c r="B261" t="s">
        <v>280</v>
      </c>
      <c r="C261" s="110">
        <v>0</v>
      </c>
    </row>
    <row r="262" spans="1:3">
      <c r="A262">
        <v>2908</v>
      </c>
      <c r="B262" t="s">
        <v>228</v>
      </c>
      <c r="C262" s="110">
        <v>0</v>
      </c>
    </row>
    <row r="263" spans="1:3">
      <c r="A263">
        <v>2910</v>
      </c>
      <c r="B263" t="s">
        <v>341</v>
      </c>
      <c r="C263" s="110">
        <v>0</v>
      </c>
    </row>
    <row r="264" spans="1:3">
      <c r="A264">
        <v>2990</v>
      </c>
      <c r="B264" t="s">
        <v>126</v>
      </c>
      <c r="C264" s="110">
        <v>0</v>
      </c>
    </row>
    <row r="265" spans="1:3">
      <c r="A265">
        <v>299005</v>
      </c>
      <c r="B265" t="s">
        <v>342</v>
      </c>
      <c r="C265" s="110">
        <v>0</v>
      </c>
    </row>
    <row r="266" spans="1:3">
      <c r="A266">
        <v>299090</v>
      </c>
      <c r="B266" t="s">
        <v>835</v>
      </c>
      <c r="C266" s="110">
        <v>0</v>
      </c>
    </row>
    <row r="267" spans="1:3">
      <c r="A267">
        <v>3</v>
      </c>
      <c r="B267" t="s">
        <v>346</v>
      </c>
      <c r="C267" s="110">
        <v>262.89737000000002</v>
      </c>
    </row>
    <row r="268" spans="1:3">
      <c r="A268">
        <v>31</v>
      </c>
      <c r="B268" t="s">
        <v>347</v>
      </c>
      <c r="C268" s="110">
        <v>40</v>
      </c>
    </row>
    <row r="269" spans="1:3">
      <c r="A269">
        <v>3101</v>
      </c>
      <c r="B269" t="s">
        <v>348</v>
      </c>
      <c r="C269" s="110">
        <v>40</v>
      </c>
    </row>
    <row r="270" spans="1:3">
      <c r="A270">
        <v>3102</v>
      </c>
      <c r="B270" t="s">
        <v>349</v>
      </c>
      <c r="C270" s="110">
        <v>0</v>
      </c>
    </row>
    <row r="271" spans="1:3">
      <c r="A271">
        <v>32</v>
      </c>
      <c r="B271" t="s">
        <v>351</v>
      </c>
      <c r="C271" s="110">
        <v>0</v>
      </c>
    </row>
    <row r="272" spans="1:3">
      <c r="A272">
        <v>3201</v>
      </c>
      <c r="B272" t="s">
        <v>836</v>
      </c>
      <c r="C272" s="110">
        <v>0</v>
      </c>
    </row>
    <row r="273" spans="1:3">
      <c r="A273">
        <v>3202</v>
      </c>
      <c r="B273" t="s">
        <v>353</v>
      </c>
      <c r="C273" s="110">
        <v>0</v>
      </c>
    </row>
    <row r="274" spans="1:3">
      <c r="A274">
        <v>33</v>
      </c>
      <c r="B274" t="s">
        <v>354</v>
      </c>
      <c r="C274" s="110">
        <v>222.89737</v>
      </c>
    </row>
    <row r="275" spans="1:3">
      <c r="A275">
        <v>3301</v>
      </c>
      <c r="B275" t="s">
        <v>355</v>
      </c>
      <c r="C275" s="110">
        <v>0</v>
      </c>
    </row>
    <row r="276" spans="1:3">
      <c r="A276">
        <v>3303</v>
      </c>
      <c r="B276" t="s">
        <v>357</v>
      </c>
      <c r="C276" s="110">
        <v>222.89737</v>
      </c>
    </row>
    <row r="277" spans="1:3">
      <c r="A277">
        <v>330305</v>
      </c>
      <c r="B277" t="s">
        <v>358</v>
      </c>
      <c r="C277" s="110">
        <v>0</v>
      </c>
    </row>
    <row r="278" spans="1:3">
      <c r="A278">
        <v>330310</v>
      </c>
      <c r="B278" t="s">
        <v>359</v>
      </c>
      <c r="C278" s="110">
        <v>222.89737</v>
      </c>
    </row>
    <row r="279" spans="1:3">
      <c r="A279">
        <v>330390</v>
      </c>
      <c r="B279" t="s">
        <v>111</v>
      </c>
      <c r="C279" s="110">
        <v>0</v>
      </c>
    </row>
    <row r="280" spans="1:3">
      <c r="A280">
        <v>3304</v>
      </c>
      <c r="B280" t="s">
        <v>360</v>
      </c>
      <c r="C280" s="110">
        <v>0</v>
      </c>
    </row>
    <row r="281" spans="1:3">
      <c r="A281">
        <v>3305</v>
      </c>
      <c r="B281" t="s">
        <v>361</v>
      </c>
      <c r="C281" s="110">
        <v>0</v>
      </c>
    </row>
    <row r="282" spans="1:3">
      <c r="A282">
        <v>3310</v>
      </c>
      <c r="B282" t="s">
        <v>362</v>
      </c>
      <c r="C282" s="110">
        <v>0</v>
      </c>
    </row>
    <row r="283" spans="1:3">
      <c r="A283">
        <v>34</v>
      </c>
      <c r="B283" t="s">
        <v>363</v>
      </c>
      <c r="C283" s="110">
        <v>0</v>
      </c>
    </row>
    <row r="284" spans="1:3">
      <c r="A284">
        <v>3402</v>
      </c>
      <c r="B284" t="s">
        <v>365</v>
      </c>
      <c r="C284" s="110">
        <v>0</v>
      </c>
    </row>
    <row r="285" spans="1:3">
      <c r="A285">
        <v>340205</v>
      </c>
      <c r="B285" t="s">
        <v>366</v>
      </c>
      <c r="C285" s="110">
        <v>0</v>
      </c>
    </row>
    <row r="286" spans="1:3">
      <c r="A286">
        <v>340210</v>
      </c>
      <c r="B286" t="s">
        <v>367</v>
      </c>
      <c r="C286" s="110">
        <v>0</v>
      </c>
    </row>
    <row r="287" spans="1:3">
      <c r="A287">
        <v>3490</v>
      </c>
      <c r="B287" t="s">
        <v>126</v>
      </c>
      <c r="C287" s="110">
        <v>0</v>
      </c>
    </row>
    <row r="288" spans="1:3">
      <c r="A288">
        <v>35</v>
      </c>
      <c r="B288" t="s">
        <v>368</v>
      </c>
      <c r="C288" s="110">
        <v>0</v>
      </c>
    </row>
    <row r="289" spans="1:3">
      <c r="A289">
        <v>3501</v>
      </c>
      <c r="B289" t="s">
        <v>369</v>
      </c>
      <c r="C289" s="110">
        <v>0</v>
      </c>
    </row>
    <row r="290" spans="1:3">
      <c r="A290">
        <v>3504</v>
      </c>
      <c r="B290" t="s">
        <v>837</v>
      </c>
      <c r="C290" s="110">
        <v>0</v>
      </c>
    </row>
    <row r="291" spans="1:3">
      <c r="A291">
        <v>36</v>
      </c>
      <c r="B291" t="s">
        <v>371</v>
      </c>
      <c r="C291" s="110">
        <v>0</v>
      </c>
    </row>
    <row r="292" spans="1:3">
      <c r="A292">
        <v>3601</v>
      </c>
      <c r="B292" t="s">
        <v>372</v>
      </c>
      <c r="C292" s="110">
        <v>0</v>
      </c>
    </row>
    <row r="293" spans="1:3">
      <c r="A293">
        <v>3602</v>
      </c>
      <c r="B293" t="s">
        <v>373</v>
      </c>
      <c r="C293" s="110">
        <v>0</v>
      </c>
    </row>
    <row r="294" spans="1:3">
      <c r="A294">
        <v>3603</v>
      </c>
      <c r="B294" t="s">
        <v>838</v>
      </c>
      <c r="C294" s="110">
        <v>0</v>
      </c>
    </row>
    <row r="295" spans="1:3">
      <c r="A295">
        <v>3604</v>
      </c>
      <c r="B295" t="s">
        <v>374</v>
      </c>
      <c r="C295" s="110">
        <v>0</v>
      </c>
    </row>
    <row r="296" spans="1:3">
      <c r="A296">
        <v>4</v>
      </c>
      <c r="B296" t="s">
        <v>241</v>
      </c>
      <c r="C296" s="110">
        <v>51.403860000000002</v>
      </c>
    </row>
    <row r="297" spans="1:3">
      <c r="A297">
        <v>41</v>
      </c>
      <c r="B297" t="s">
        <v>593</v>
      </c>
      <c r="C297" s="110">
        <v>0</v>
      </c>
    </row>
    <row r="298" spans="1:3">
      <c r="A298">
        <v>4103</v>
      </c>
      <c r="B298" t="s">
        <v>279</v>
      </c>
      <c r="C298" s="110">
        <v>0</v>
      </c>
    </row>
    <row r="299" spans="1:3">
      <c r="A299">
        <v>410305</v>
      </c>
      <c r="B299" t="s">
        <v>308</v>
      </c>
      <c r="C299" s="110">
        <v>0</v>
      </c>
    </row>
    <row r="300" spans="1:3">
      <c r="A300">
        <v>410310</v>
      </c>
      <c r="B300" t="s">
        <v>309</v>
      </c>
      <c r="C300" s="110">
        <v>0</v>
      </c>
    </row>
    <row r="301" spans="1:3">
      <c r="A301">
        <v>410315</v>
      </c>
      <c r="B301" t="s">
        <v>310</v>
      </c>
      <c r="C301" s="110">
        <v>0</v>
      </c>
    </row>
    <row r="302" spans="1:3">
      <c r="A302">
        <v>410350</v>
      </c>
      <c r="B302" t="s">
        <v>317</v>
      </c>
      <c r="C302" s="110">
        <v>0</v>
      </c>
    </row>
    <row r="303" spans="1:3">
      <c r="A303">
        <v>4104</v>
      </c>
      <c r="B303" t="s">
        <v>839</v>
      </c>
      <c r="C303" s="110">
        <v>0</v>
      </c>
    </row>
    <row r="304" spans="1:3">
      <c r="A304">
        <v>410410</v>
      </c>
      <c r="B304" t="s">
        <v>274</v>
      </c>
      <c r="C304" s="110">
        <v>0</v>
      </c>
    </row>
    <row r="305" spans="1:3">
      <c r="A305">
        <v>410415</v>
      </c>
      <c r="B305" t="s">
        <v>154</v>
      </c>
      <c r="C305" s="110">
        <v>0</v>
      </c>
    </row>
    <row r="306" spans="1:3">
      <c r="A306">
        <v>410420</v>
      </c>
      <c r="B306" t="s">
        <v>329</v>
      </c>
      <c r="C306" s="110">
        <v>0</v>
      </c>
    </row>
    <row r="307" spans="1:3">
      <c r="A307">
        <v>4105</v>
      </c>
      <c r="B307" t="s">
        <v>840</v>
      </c>
      <c r="C307" s="110">
        <v>0</v>
      </c>
    </row>
    <row r="308" spans="1:3">
      <c r="A308">
        <v>410590</v>
      </c>
      <c r="B308" t="s">
        <v>126</v>
      </c>
      <c r="C308" s="110">
        <v>0</v>
      </c>
    </row>
    <row r="309" spans="1:3">
      <c r="A309">
        <v>42</v>
      </c>
      <c r="B309" t="s">
        <v>613</v>
      </c>
      <c r="C309" s="110">
        <v>0.11743000000000001</v>
      </c>
    </row>
    <row r="310" spans="1:3">
      <c r="A310">
        <v>4201</v>
      </c>
      <c r="B310" t="s">
        <v>279</v>
      </c>
      <c r="C310" s="110">
        <v>0</v>
      </c>
    </row>
    <row r="311" spans="1:3">
      <c r="A311">
        <v>4203</v>
      </c>
      <c r="B311" t="s">
        <v>270</v>
      </c>
      <c r="C311" s="110">
        <v>0</v>
      </c>
    </row>
    <row r="312" spans="1:3">
      <c r="A312">
        <v>4205</v>
      </c>
      <c r="B312" t="s">
        <v>841</v>
      </c>
      <c r="C312" s="110">
        <v>0</v>
      </c>
    </row>
    <row r="313" spans="1:3">
      <c r="A313">
        <v>4290</v>
      </c>
      <c r="B313" t="s">
        <v>235</v>
      </c>
      <c r="C313" s="110">
        <v>0.11743000000000001</v>
      </c>
    </row>
    <row r="314" spans="1:3">
      <c r="A314">
        <v>43</v>
      </c>
      <c r="B314" t="s">
        <v>625</v>
      </c>
      <c r="C314" s="110">
        <v>0.7055800000000001</v>
      </c>
    </row>
    <row r="315" spans="1:3">
      <c r="A315">
        <v>4301</v>
      </c>
      <c r="B315" t="s">
        <v>842</v>
      </c>
      <c r="C315" s="110">
        <v>0.7055800000000001</v>
      </c>
    </row>
    <row r="316" spans="1:3">
      <c r="A316">
        <v>4302</v>
      </c>
      <c r="B316" t="s">
        <v>843</v>
      </c>
      <c r="C316" s="110">
        <v>0</v>
      </c>
    </row>
    <row r="317" spans="1:3">
      <c r="A317">
        <v>4303</v>
      </c>
      <c r="B317" t="s">
        <v>844</v>
      </c>
      <c r="C317" s="110">
        <v>0</v>
      </c>
    </row>
    <row r="318" spans="1:3">
      <c r="A318">
        <v>430305</v>
      </c>
      <c r="B318" t="s">
        <v>845</v>
      </c>
      <c r="C318" s="110">
        <v>0</v>
      </c>
    </row>
    <row r="319" spans="1:3">
      <c r="A319">
        <v>430390</v>
      </c>
      <c r="B319" t="s">
        <v>111</v>
      </c>
      <c r="C319" s="110">
        <v>0</v>
      </c>
    </row>
    <row r="320" spans="1:3">
      <c r="A320">
        <v>4304</v>
      </c>
      <c r="B320" t="s">
        <v>846</v>
      </c>
      <c r="C320" s="110">
        <v>0</v>
      </c>
    </row>
    <row r="321" spans="1:3">
      <c r="A321">
        <v>4305</v>
      </c>
      <c r="B321" t="s">
        <v>847</v>
      </c>
      <c r="C321" s="110">
        <v>0</v>
      </c>
    </row>
    <row r="322" spans="1:3">
      <c r="A322">
        <v>44</v>
      </c>
      <c r="B322" t="s">
        <v>531</v>
      </c>
      <c r="C322" s="110">
        <v>0</v>
      </c>
    </row>
    <row r="323" spans="1:3">
      <c r="A323">
        <v>4401</v>
      </c>
      <c r="B323" t="s">
        <v>198</v>
      </c>
      <c r="C323" s="110">
        <v>0</v>
      </c>
    </row>
    <row r="324" spans="1:3">
      <c r="A324">
        <v>4403</v>
      </c>
      <c r="B324" t="s">
        <v>205</v>
      </c>
      <c r="C324" s="110">
        <v>0</v>
      </c>
    </row>
    <row r="325" spans="1:3">
      <c r="A325">
        <v>4404</v>
      </c>
      <c r="B325" t="s">
        <v>848</v>
      </c>
      <c r="C325" s="110">
        <v>0</v>
      </c>
    </row>
    <row r="326" spans="1:3">
      <c r="A326">
        <v>4405</v>
      </c>
      <c r="B326" t="s">
        <v>207</v>
      </c>
      <c r="C326" s="110">
        <v>0</v>
      </c>
    </row>
    <row r="327" spans="1:3">
      <c r="A327">
        <v>4407</v>
      </c>
      <c r="B327" t="s">
        <v>849</v>
      </c>
      <c r="C327" s="110">
        <v>0</v>
      </c>
    </row>
    <row r="328" spans="1:3">
      <c r="A328">
        <v>45</v>
      </c>
      <c r="B328" t="s">
        <v>634</v>
      </c>
      <c r="C328" s="110">
        <v>50.470320000000001</v>
      </c>
    </row>
    <row r="329" spans="1:3">
      <c r="A329">
        <v>4501</v>
      </c>
      <c r="B329" t="s">
        <v>850</v>
      </c>
      <c r="C329" s="110">
        <v>24.192490000000003</v>
      </c>
    </row>
    <row r="330" spans="1:3">
      <c r="A330">
        <v>450105</v>
      </c>
      <c r="B330" t="s">
        <v>851</v>
      </c>
      <c r="C330" s="110">
        <v>16.767119999999998</v>
      </c>
    </row>
    <row r="331" spans="1:3">
      <c r="A331">
        <v>450110</v>
      </c>
      <c r="B331" t="s">
        <v>852</v>
      </c>
      <c r="C331" s="110">
        <v>0</v>
      </c>
    </row>
    <row r="332" spans="1:3">
      <c r="A332">
        <v>450115</v>
      </c>
      <c r="B332" t="s">
        <v>853</v>
      </c>
      <c r="C332" s="110">
        <v>0</v>
      </c>
    </row>
    <row r="333" spans="1:3">
      <c r="A333">
        <v>450120</v>
      </c>
      <c r="B333" t="s">
        <v>285</v>
      </c>
      <c r="C333" s="110">
        <v>1.7557199999999999</v>
      </c>
    </row>
    <row r="334" spans="1:3">
      <c r="A334">
        <v>450125</v>
      </c>
      <c r="B334" t="s">
        <v>854</v>
      </c>
      <c r="C334" s="110">
        <v>0</v>
      </c>
    </row>
    <row r="335" spans="1:3">
      <c r="A335">
        <v>450130</v>
      </c>
      <c r="B335" t="s">
        <v>855</v>
      </c>
      <c r="C335" s="110">
        <v>0</v>
      </c>
    </row>
    <row r="336" spans="1:3">
      <c r="A336">
        <v>450135</v>
      </c>
      <c r="B336" t="s">
        <v>286</v>
      </c>
      <c r="C336" s="110">
        <v>0</v>
      </c>
    </row>
    <row r="337" spans="1:3">
      <c r="A337">
        <v>450190</v>
      </c>
      <c r="B337" t="s">
        <v>126</v>
      </c>
      <c r="C337" s="110">
        <v>5.6696499999999999</v>
      </c>
    </row>
    <row r="338" spans="1:3">
      <c r="A338">
        <v>4502</v>
      </c>
      <c r="B338" t="s">
        <v>856</v>
      </c>
      <c r="C338" s="110">
        <v>3.9005000000000001</v>
      </c>
    </row>
    <row r="339" spans="1:3">
      <c r="A339">
        <v>450205</v>
      </c>
      <c r="B339" t="s">
        <v>857</v>
      </c>
      <c r="C339" s="110">
        <v>0</v>
      </c>
    </row>
    <row r="340" spans="1:3">
      <c r="A340">
        <v>450210</v>
      </c>
      <c r="B340" t="s">
        <v>858</v>
      </c>
      <c r="C340" s="110">
        <v>3.9005000000000001</v>
      </c>
    </row>
    <row r="341" spans="1:3">
      <c r="A341">
        <v>4503</v>
      </c>
      <c r="B341" t="s">
        <v>859</v>
      </c>
      <c r="C341" s="110">
        <v>5.5263299999999997</v>
      </c>
    </row>
    <row r="342" spans="1:3">
      <c r="A342">
        <v>450305</v>
      </c>
      <c r="B342" t="s">
        <v>860</v>
      </c>
      <c r="C342" s="110">
        <v>0.11001000000000001</v>
      </c>
    </row>
    <row r="343" spans="1:3">
      <c r="A343">
        <v>450310</v>
      </c>
      <c r="B343" t="s">
        <v>861</v>
      </c>
      <c r="C343" s="110">
        <v>0</v>
      </c>
    </row>
    <row r="344" spans="1:3">
      <c r="A344">
        <v>450315</v>
      </c>
      <c r="B344" t="s">
        <v>862</v>
      </c>
      <c r="C344" s="110">
        <v>4.7174399999999999</v>
      </c>
    </row>
    <row r="345" spans="1:3">
      <c r="A345">
        <v>450320</v>
      </c>
      <c r="B345" t="s">
        <v>863</v>
      </c>
      <c r="C345" s="110">
        <v>0</v>
      </c>
    </row>
    <row r="346" spans="1:3">
      <c r="A346">
        <v>450325</v>
      </c>
      <c r="B346" t="s">
        <v>123</v>
      </c>
      <c r="C346" s="110">
        <v>0</v>
      </c>
    </row>
    <row r="347" spans="1:3">
      <c r="A347">
        <v>450330</v>
      </c>
      <c r="B347" t="s">
        <v>136</v>
      </c>
      <c r="C347" s="110">
        <v>0.69887999999999995</v>
      </c>
    </row>
    <row r="348" spans="1:3">
      <c r="A348">
        <v>450390</v>
      </c>
      <c r="B348" t="s">
        <v>864</v>
      </c>
      <c r="C348" s="110">
        <v>0</v>
      </c>
    </row>
    <row r="349" spans="1:3">
      <c r="A349">
        <v>4504</v>
      </c>
      <c r="B349" t="s">
        <v>865</v>
      </c>
      <c r="C349" s="110">
        <v>0.42379</v>
      </c>
    </row>
    <row r="350" spans="1:3">
      <c r="A350">
        <v>450405</v>
      </c>
      <c r="B350" t="s">
        <v>866</v>
      </c>
      <c r="C350" s="110">
        <v>0</v>
      </c>
    </row>
    <row r="351" spans="1:3">
      <c r="A351">
        <v>450410</v>
      </c>
      <c r="B351" t="s">
        <v>867</v>
      </c>
      <c r="C351" s="110">
        <v>0.42379</v>
      </c>
    </row>
    <row r="352" spans="1:3">
      <c r="A352">
        <v>450415</v>
      </c>
      <c r="B352" t="s">
        <v>868</v>
      </c>
      <c r="C352" s="110">
        <v>0</v>
      </c>
    </row>
    <row r="353" spans="1:3">
      <c r="A353">
        <v>450430</v>
      </c>
      <c r="B353" t="s">
        <v>869</v>
      </c>
      <c r="C353" s="110">
        <v>0</v>
      </c>
    </row>
    <row r="354" spans="1:3">
      <c r="A354">
        <v>450490</v>
      </c>
      <c r="B354" t="s">
        <v>870</v>
      </c>
      <c r="C354" s="110">
        <v>0</v>
      </c>
    </row>
    <row r="355" spans="1:3">
      <c r="A355">
        <v>4505</v>
      </c>
      <c r="B355" t="s">
        <v>871</v>
      </c>
      <c r="C355" s="110">
        <v>2.3410799999999998</v>
      </c>
    </row>
    <row r="356" spans="1:3">
      <c r="A356">
        <v>450510</v>
      </c>
      <c r="B356" t="s">
        <v>169</v>
      </c>
      <c r="C356" s="110">
        <v>0</v>
      </c>
    </row>
    <row r="357" spans="1:3">
      <c r="A357">
        <v>450515</v>
      </c>
      <c r="B357" t="s">
        <v>170</v>
      </c>
      <c r="C357" s="110">
        <v>0</v>
      </c>
    </row>
    <row r="358" spans="1:3">
      <c r="A358">
        <v>450520</v>
      </c>
      <c r="B358" t="s">
        <v>171</v>
      </c>
      <c r="C358" s="110">
        <v>0</v>
      </c>
    </row>
    <row r="359" spans="1:3">
      <c r="A359">
        <v>450525</v>
      </c>
      <c r="B359" t="s">
        <v>163</v>
      </c>
      <c r="C359" s="110">
        <v>0.54698999999999998</v>
      </c>
    </row>
    <row r="360" spans="1:3">
      <c r="A360">
        <v>450530</v>
      </c>
      <c r="B360" t="s">
        <v>181</v>
      </c>
      <c r="C360" s="110">
        <v>1.2508699999999999</v>
      </c>
    </row>
    <row r="361" spans="1:3">
      <c r="A361">
        <v>450535</v>
      </c>
      <c r="B361" t="s">
        <v>152</v>
      </c>
      <c r="C361" s="110">
        <v>0</v>
      </c>
    </row>
    <row r="362" spans="1:3">
      <c r="A362">
        <v>450590</v>
      </c>
      <c r="B362" t="s">
        <v>126</v>
      </c>
      <c r="C362" s="110">
        <v>0.54322000000000004</v>
      </c>
    </row>
    <row r="363" spans="1:3">
      <c r="A363">
        <v>4506</v>
      </c>
      <c r="B363" t="s">
        <v>872</v>
      </c>
      <c r="C363" s="110">
        <v>0.11364</v>
      </c>
    </row>
    <row r="364" spans="1:3">
      <c r="A364">
        <v>450605</v>
      </c>
      <c r="B364" t="s">
        <v>873</v>
      </c>
      <c r="C364" s="110">
        <v>0</v>
      </c>
    </row>
    <row r="365" spans="1:3">
      <c r="A365">
        <v>450610</v>
      </c>
      <c r="B365" t="s">
        <v>216</v>
      </c>
      <c r="C365" s="110">
        <v>0</v>
      </c>
    </row>
    <row r="366" spans="1:3">
      <c r="A366">
        <v>450615</v>
      </c>
      <c r="B366" t="s">
        <v>217</v>
      </c>
      <c r="C366" s="110">
        <v>0</v>
      </c>
    </row>
    <row r="367" spans="1:3">
      <c r="A367">
        <v>450620</v>
      </c>
      <c r="B367" t="s">
        <v>218</v>
      </c>
      <c r="C367" s="110">
        <v>0</v>
      </c>
    </row>
    <row r="368" spans="1:3">
      <c r="A368">
        <v>450625</v>
      </c>
      <c r="B368" t="s">
        <v>219</v>
      </c>
      <c r="C368" s="110">
        <v>0.11364</v>
      </c>
    </row>
    <row r="369" spans="1:3">
      <c r="A369">
        <v>450630</v>
      </c>
      <c r="B369" t="s">
        <v>220</v>
      </c>
      <c r="C369" s="110">
        <v>0</v>
      </c>
    </row>
    <row r="370" spans="1:3">
      <c r="A370">
        <v>450690</v>
      </c>
      <c r="B370" t="s">
        <v>126</v>
      </c>
      <c r="C370" s="110">
        <v>0</v>
      </c>
    </row>
    <row r="371" spans="1:3">
      <c r="A371">
        <v>4507</v>
      </c>
      <c r="B371" t="s">
        <v>874</v>
      </c>
      <c r="C371" s="110">
        <v>13.972490000000001</v>
      </c>
    </row>
    <row r="372" spans="1:3">
      <c r="A372">
        <v>450705</v>
      </c>
      <c r="B372" t="s">
        <v>875</v>
      </c>
      <c r="C372" s="110">
        <v>0.28370999999999996</v>
      </c>
    </row>
    <row r="373" spans="1:3">
      <c r="A373">
        <v>450710</v>
      </c>
      <c r="B373" t="s">
        <v>365</v>
      </c>
      <c r="C373" s="110">
        <v>0</v>
      </c>
    </row>
    <row r="374" spans="1:3">
      <c r="A374">
        <v>450715</v>
      </c>
      <c r="B374" t="s">
        <v>876</v>
      </c>
      <c r="C374" s="110">
        <v>0</v>
      </c>
    </row>
    <row r="375" spans="1:3">
      <c r="A375">
        <v>450790</v>
      </c>
      <c r="B375" t="s">
        <v>126</v>
      </c>
      <c r="C375" s="110">
        <v>13.688780000000001</v>
      </c>
    </row>
    <row r="376" spans="1:3">
      <c r="A376">
        <v>46</v>
      </c>
      <c r="B376" t="s">
        <v>644</v>
      </c>
      <c r="C376" s="110">
        <v>2.2550000000000001E-2</v>
      </c>
    </row>
    <row r="377" spans="1:3">
      <c r="A377">
        <v>4690</v>
      </c>
      <c r="B377" t="s">
        <v>111</v>
      </c>
      <c r="C377" s="110">
        <v>2.2550000000000001E-2</v>
      </c>
    </row>
    <row r="378" spans="1:3">
      <c r="A378">
        <v>47</v>
      </c>
      <c r="B378" t="s">
        <v>649</v>
      </c>
      <c r="C378" s="110">
        <v>8.7980000000000003E-2</v>
      </c>
    </row>
    <row r="379" spans="1:3">
      <c r="A379">
        <v>4701</v>
      </c>
      <c r="B379" t="s">
        <v>877</v>
      </c>
      <c r="C379" s="110">
        <v>0</v>
      </c>
    </row>
    <row r="380" spans="1:3">
      <c r="A380">
        <v>4703</v>
      </c>
      <c r="B380" t="s">
        <v>878</v>
      </c>
      <c r="C380" s="110">
        <v>0</v>
      </c>
    </row>
    <row r="381" spans="1:3">
      <c r="A381">
        <v>4790</v>
      </c>
      <c r="B381" t="s">
        <v>126</v>
      </c>
      <c r="C381" s="110">
        <v>8.7980000000000003E-2</v>
      </c>
    </row>
    <row r="382" spans="1:3">
      <c r="A382">
        <v>48</v>
      </c>
      <c r="B382" t="s">
        <v>652</v>
      </c>
      <c r="C382" s="110">
        <v>0</v>
      </c>
    </row>
    <row r="383" spans="1:3">
      <c r="A383">
        <v>4810</v>
      </c>
      <c r="B383" t="s">
        <v>287</v>
      </c>
      <c r="C383" s="110">
        <v>0</v>
      </c>
    </row>
    <row r="384" spans="1:3">
      <c r="A384">
        <v>4815</v>
      </c>
      <c r="B384" t="s">
        <v>293</v>
      </c>
      <c r="C384" s="110">
        <v>0</v>
      </c>
    </row>
    <row r="385" spans="1:3">
      <c r="A385">
        <v>4890</v>
      </c>
      <c r="B385" t="s">
        <v>126</v>
      </c>
      <c r="C385" s="110">
        <v>0</v>
      </c>
    </row>
    <row r="386" spans="1:3">
      <c r="A386">
        <v>5</v>
      </c>
      <c r="B386" t="s">
        <v>377</v>
      </c>
      <c r="C386" s="110">
        <v>41.621730000000007</v>
      </c>
    </row>
    <row r="387" spans="1:3">
      <c r="A387">
        <v>51</v>
      </c>
      <c r="B387" t="s">
        <v>587</v>
      </c>
      <c r="C387" s="110">
        <v>0.30528</v>
      </c>
    </row>
    <row r="388" spans="1:3">
      <c r="A388">
        <v>5101</v>
      </c>
      <c r="B388" t="s">
        <v>879</v>
      </c>
      <c r="C388" s="110">
        <v>0.30528</v>
      </c>
    </row>
    <row r="389" spans="1:3">
      <c r="A389">
        <v>510110</v>
      </c>
      <c r="B389" t="s">
        <v>880</v>
      </c>
      <c r="C389" s="110">
        <v>0.30528</v>
      </c>
    </row>
    <row r="390" spans="1:3">
      <c r="A390">
        <v>510115</v>
      </c>
      <c r="B390" t="s">
        <v>881</v>
      </c>
      <c r="C390" s="110">
        <v>0</v>
      </c>
    </row>
    <row r="391" spans="1:3">
      <c r="A391">
        <v>5102</v>
      </c>
      <c r="B391" t="s">
        <v>456</v>
      </c>
      <c r="C391" s="110">
        <v>0</v>
      </c>
    </row>
    <row r="392" spans="1:3">
      <c r="A392">
        <v>510210</v>
      </c>
      <c r="B392" t="s">
        <v>256</v>
      </c>
      <c r="C392" s="110">
        <v>0</v>
      </c>
    </row>
    <row r="393" spans="1:3">
      <c r="A393">
        <v>5103</v>
      </c>
      <c r="B393" t="s">
        <v>882</v>
      </c>
      <c r="C393" s="110">
        <v>0</v>
      </c>
    </row>
    <row r="394" spans="1:3">
      <c r="A394">
        <v>510305</v>
      </c>
      <c r="B394" t="s">
        <v>883</v>
      </c>
      <c r="C394" s="110">
        <v>0</v>
      </c>
    </row>
    <row r="395" spans="1:3">
      <c r="A395">
        <v>510310</v>
      </c>
      <c r="B395" t="s">
        <v>98</v>
      </c>
      <c r="C395" s="110">
        <v>0</v>
      </c>
    </row>
    <row r="396" spans="1:3">
      <c r="A396">
        <v>510315</v>
      </c>
      <c r="B396" t="s">
        <v>99</v>
      </c>
      <c r="C396" s="110">
        <v>0</v>
      </c>
    </row>
    <row r="397" spans="1:3">
      <c r="A397">
        <v>510320</v>
      </c>
      <c r="B397" t="s">
        <v>43</v>
      </c>
      <c r="C397" s="110">
        <v>0</v>
      </c>
    </row>
    <row r="398" spans="1:3">
      <c r="A398">
        <v>5190</v>
      </c>
      <c r="B398" t="s">
        <v>884</v>
      </c>
      <c r="C398" s="110">
        <v>0</v>
      </c>
    </row>
    <row r="399" spans="1:3">
      <c r="A399">
        <v>519090</v>
      </c>
      <c r="B399" t="s">
        <v>126</v>
      </c>
      <c r="C399" s="110">
        <v>0</v>
      </c>
    </row>
    <row r="400" spans="1:3">
      <c r="A400">
        <v>53</v>
      </c>
      <c r="B400" t="s">
        <v>619</v>
      </c>
      <c r="C400" s="110">
        <v>2.2317499999999999</v>
      </c>
    </row>
    <row r="401" spans="1:3">
      <c r="A401">
        <v>5301</v>
      </c>
      <c r="B401" t="s">
        <v>885</v>
      </c>
      <c r="C401" s="110">
        <v>2.2317499999999999</v>
      </c>
    </row>
    <row r="402" spans="1:3">
      <c r="A402">
        <v>5302</v>
      </c>
      <c r="B402" t="s">
        <v>843</v>
      </c>
      <c r="C402" s="110">
        <v>0</v>
      </c>
    </row>
    <row r="403" spans="1:3">
      <c r="A403">
        <v>5303</v>
      </c>
      <c r="B403" t="s">
        <v>844</v>
      </c>
      <c r="C403" s="110">
        <v>0</v>
      </c>
    </row>
    <row r="404" spans="1:3">
      <c r="A404">
        <v>530305</v>
      </c>
      <c r="B404" t="s">
        <v>845</v>
      </c>
      <c r="C404" s="110">
        <v>0</v>
      </c>
    </row>
    <row r="405" spans="1:3">
      <c r="A405">
        <v>530390</v>
      </c>
      <c r="B405" t="s">
        <v>111</v>
      </c>
      <c r="C405" s="110">
        <v>0</v>
      </c>
    </row>
    <row r="406" spans="1:3">
      <c r="A406">
        <v>5304</v>
      </c>
      <c r="B406" t="s">
        <v>886</v>
      </c>
      <c r="C406" s="110">
        <v>0</v>
      </c>
    </row>
    <row r="407" spans="1:3">
      <c r="A407">
        <v>55</v>
      </c>
      <c r="B407" t="s">
        <v>643</v>
      </c>
      <c r="C407" s="110">
        <v>39.0839</v>
      </c>
    </row>
    <row r="408" spans="1:3">
      <c r="A408">
        <v>5590</v>
      </c>
      <c r="B408" t="s">
        <v>126</v>
      </c>
      <c r="C408" s="110">
        <v>39.0839</v>
      </c>
    </row>
    <row r="409" spans="1:3">
      <c r="A409">
        <v>56</v>
      </c>
      <c r="B409" t="s">
        <v>646</v>
      </c>
      <c r="C409" s="110">
        <v>8.0000000000000004E-4</v>
      </c>
    </row>
    <row r="410" spans="1:3">
      <c r="A410">
        <v>5601</v>
      </c>
      <c r="B410" t="s">
        <v>887</v>
      </c>
      <c r="C410" s="110">
        <v>0</v>
      </c>
    </row>
    <row r="411" spans="1:3">
      <c r="A411">
        <v>5603</v>
      </c>
      <c r="B411" t="s">
        <v>136</v>
      </c>
      <c r="C411" s="110">
        <v>0</v>
      </c>
    </row>
    <row r="412" spans="1:3">
      <c r="A412">
        <v>5604</v>
      </c>
      <c r="B412" t="s">
        <v>888</v>
      </c>
      <c r="C412" s="110">
        <v>0</v>
      </c>
    </row>
    <row r="413" spans="1:3">
      <c r="A413">
        <v>560405</v>
      </c>
      <c r="B413" t="s">
        <v>889</v>
      </c>
      <c r="C413" s="110">
        <v>0</v>
      </c>
    </row>
    <row r="414" spans="1:3">
      <c r="A414">
        <v>560410</v>
      </c>
      <c r="B414" t="s">
        <v>890</v>
      </c>
      <c r="C414" s="110">
        <v>0</v>
      </c>
    </row>
    <row r="415" spans="1:3">
      <c r="A415">
        <v>560415</v>
      </c>
      <c r="B415" t="s">
        <v>891</v>
      </c>
      <c r="C415" s="110">
        <v>0</v>
      </c>
    </row>
    <row r="416" spans="1:3">
      <c r="A416">
        <v>560420</v>
      </c>
      <c r="B416" t="s">
        <v>892</v>
      </c>
      <c r="C416" s="110">
        <v>0</v>
      </c>
    </row>
    <row r="417" spans="1:3">
      <c r="A417">
        <v>5690</v>
      </c>
      <c r="B417" t="s">
        <v>126</v>
      </c>
      <c r="C417" s="110">
        <v>8.0000000000000004E-4</v>
      </c>
    </row>
    <row r="418" spans="1:3">
      <c r="A418">
        <v>59</v>
      </c>
      <c r="B418" t="s">
        <v>893</v>
      </c>
      <c r="C418" s="110">
        <v>0</v>
      </c>
    </row>
    <row r="419" spans="1:3">
      <c r="A419">
        <v>6</v>
      </c>
      <c r="B419" t="s">
        <v>380</v>
      </c>
      <c r="C419" s="110">
        <v>0</v>
      </c>
    </row>
    <row r="420" spans="1:3">
      <c r="A420">
        <v>64</v>
      </c>
      <c r="B420" t="s">
        <v>392</v>
      </c>
      <c r="C420" s="110">
        <v>0</v>
      </c>
    </row>
    <row r="421" spans="1:3">
      <c r="A421">
        <v>6405</v>
      </c>
      <c r="B421" t="s">
        <v>406</v>
      </c>
      <c r="C421" s="110">
        <v>0</v>
      </c>
    </row>
    <row r="422" spans="1:3">
      <c r="A422">
        <v>640590</v>
      </c>
      <c r="B422" t="s">
        <v>410</v>
      </c>
      <c r="C422" s="110">
        <v>0</v>
      </c>
    </row>
    <row r="423" spans="1:3">
      <c r="A423">
        <v>7</v>
      </c>
      <c r="B423" t="s">
        <v>418</v>
      </c>
      <c r="C423" s="110">
        <v>0</v>
      </c>
    </row>
    <row r="424" spans="1:3">
      <c r="A424">
        <v>71</v>
      </c>
      <c r="B424" t="s">
        <v>419</v>
      </c>
      <c r="C424" s="110">
        <v>0</v>
      </c>
    </row>
    <row r="425" spans="1:3">
      <c r="A425">
        <v>7101</v>
      </c>
      <c r="B425" t="s">
        <v>420</v>
      </c>
      <c r="C425" s="110">
        <v>0</v>
      </c>
    </row>
    <row r="426" spans="1:3">
      <c r="A426">
        <v>710105</v>
      </c>
      <c r="B426" t="s">
        <v>421</v>
      </c>
      <c r="C426" s="110">
        <v>0</v>
      </c>
    </row>
    <row r="427" spans="1:3">
      <c r="A427">
        <v>710110</v>
      </c>
      <c r="B427" t="s">
        <v>422</v>
      </c>
      <c r="C427" s="110">
        <v>0</v>
      </c>
    </row>
    <row r="428" spans="1:3">
      <c r="A428">
        <v>710190</v>
      </c>
      <c r="B428" t="s">
        <v>126</v>
      </c>
      <c r="C428" s="110">
        <v>0</v>
      </c>
    </row>
    <row r="429" spans="1:3">
      <c r="A429">
        <v>7102</v>
      </c>
      <c r="B429" t="s">
        <v>426</v>
      </c>
      <c r="C429" s="110">
        <v>0</v>
      </c>
    </row>
    <row r="430" spans="1:3">
      <c r="A430">
        <v>710205</v>
      </c>
      <c r="B430" t="s">
        <v>883</v>
      </c>
      <c r="C430" s="110">
        <v>0</v>
      </c>
    </row>
    <row r="431" spans="1:3">
      <c r="A431">
        <v>710210</v>
      </c>
      <c r="B431" t="s">
        <v>428</v>
      </c>
      <c r="C431" s="110">
        <v>0</v>
      </c>
    </row>
    <row r="432" spans="1:3">
      <c r="A432">
        <v>710215</v>
      </c>
      <c r="B432" t="s">
        <v>429</v>
      </c>
      <c r="C432" s="110">
        <v>0</v>
      </c>
    </row>
    <row r="433" spans="1:3">
      <c r="A433">
        <v>710220</v>
      </c>
      <c r="B433" t="s">
        <v>430</v>
      </c>
      <c r="C433" s="110">
        <v>0</v>
      </c>
    </row>
    <row r="434" spans="1:3">
      <c r="A434">
        <v>710275</v>
      </c>
      <c r="B434" t="s">
        <v>436</v>
      </c>
      <c r="C434" s="110">
        <v>0</v>
      </c>
    </row>
    <row r="435" spans="1:3">
      <c r="A435">
        <v>710280</v>
      </c>
      <c r="B435" t="s">
        <v>437</v>
      </c>
      <c r="C435" s="110">
        <v>0</v>
      </c>
    </row>
    <row r="436" spans="1:3">
      <c r="A436">
        <v>710290</v>
      </c>
      <c r="B436" t="s">
        <v>438</v>
      </c>
      <c r="C436" s="110">
        <v>0</v>
      </c>
    </row>
    <row r="437" spans="1:3">
      <c r="A437">
        <v>7103</v>
      </c>
      <c r="B437" t="s">
        <v>439</v>
      </c>
      <c r="C437" s="110">
        <v>0</v>
      </c>
    </row>
    <row r="438" spans="1:3">
      <c r="A438">
        <v>710305</v>
      </c>
      <c r="B438" t="s">
        <v>198</v>
      </c>
      <c r="C438" s="110">
        <v>0</v>
      </c>
    </row>
    <row r="439" spans="1:3">
      <c r="A439">
        <v>710320</v>
      </c>
      <c r="B439" t="s">
        <v>205</v>
      </c>
      <c r="C439" s="110">
        <v>0</v>
      </c>
    </row>
    <row r="440" spans="1:3">
      <c r="A440">
        <v>710325</v>
      </c>
      <c r="B440" t="s">
        <v>440</v>
      </c>
      <c r="C440" s="110">
        <v>0</v>
      </c>
    </row>
    <row r="441" spans="1:3">
      <c r="A441">
        <v>710330</v>
      </c>
      <c r="B441" t="s">
        <v>207</v>
      </c>
      <c r="C441" s="110">
        <v>0</v>
      </c>
    </row>
    <row r="442" spans="1:3">
      <c r="A442">
        <v>7104</v>
      </c>
      <c r="B442" t="s">
        <v>441</v>
      </c>
      <c r="C442" s="110">
        <v>0</v>
      </c>
    </row>
    <row r="443" spans="1:3">
      <c r="A443">
        <v>710405</v>
      </c>
      <c r="B443" t="s">
        <v>18</v>
      </c>
      <c r="C443" s="110">
        <v>0</v>
      </c>
    </row>
    <row r="444" spans="1:3">
      <c r="A444">
        <v>710410</v>
      </c>
      <c r="B444" t="s">
        <v>19</v>
      </c>
      <c r="C444" s="110">
        <v>0</v>
      </c>
    </row>
    <row r="445" spans="1:3">
      <c r="A445">
        <v>7105</v>
      </c>
      <c r="B445" t="s">
        <v>442</v>
      </c>
      <c r="C445" s="110">
        <v>0</v>
      </c>
    </row>
    <row r="446" spans="1:3">
      <c r="A446">
        <v>710505</v>
      </c>
      <c r="B446" t="s">
        <v>198</v>
      </c>
      <c r="C446" s="110">
        <v>0</v>
      </c>
    </row>
    <row r="447" spans="1:3">
      <c r="A447">
        <v>710510</v>
      </c>
      <c r="B447" t="s">
        <v>108</v>
      </c>
      <c r="C447" s="110">
        <v>0</v>
      </c>
    </row>
    <row r="448" spans="1:3">
      <c r="A448">
        <v>710515</v>
      </c>
      <c r="B448" t="s">
        <v>109</v>
      </c>
      <c r="C448" s="110">
        <v>0</v>
      </c>
    </row>
    <row r="449" spans="1:3">
      <c r="A449">
        <v>710520</v>
      </c>
      <c r="B449" t="s">
        <v>205</v>
      </c>
      <c r="C449" s="110">
        <v>0</v>
      </c>
    </row>
    <row r="450" spans="1:3">
      <c r="A450">
        <v>710525</v>
      </c>
      <c r="B450" t="s">
        <v>440</v>
      </c>
      <c r="C450" s="110">
        <v>0</v>
      </c>
    </row>
    <row r="451" spans="1:3">
      <c r="A451">
        <v>710530</v>
      </c>
      <c r="B451" t="s">
        <v>207</v>
      </c>
      <c r="C451" s="110">
        <v>0</v>
      </c>
    </row>
    <row r="452" spans="1:3">
      <c r="A452">
        <v>710535</v>
      </c>
      <c r="B452" t="s">
        <v>110</v>
      </c>
      <c r="C452" s="110">
        <v>0</v>
      </c>
    </row>
    <row r="453" spans="1:3">
      <c r="A453">
        <v>7107</v>
      </c>
      <c r="B453" t="s">
        <v>444</v>
      </c>
      <c r="C453" s="110">
        <v>0</v>
      </c>
    </row>
    <row r="454" spans="1:3">
      <c r="A454">
        <v>710755</v>
      </c>
      <c r="B454" t="s">
        <v>198</v>
      </c>
      <c r="C454" s="110">
        <v>0</v>
      </c>
    </row>
    <row r="455" spans="1:3">
      <c r="A455">
        <v>710760</v>
      </c>
      <c r="B455" t="s">
        <v>205</v>
      </c>
      <c r="C455" s="110">
        <v>0</v>
      </c>
    </row>
    <row r="456" spans="1:3">
      <c r="A456">
        <v>710790</v>
      </c>
      <c r="B456" t="s">
        <v>207</v>
      </c>
      <c r="C456" s="110">
        <v>0</v>
      </c>
    </row>
    <row r="457" spans="1:3">
      <c r="A457">
        <v>7113</v>
      </c>
      <c r="B457" t="s">
        <v>894</v>
      </c>
      <c r="C457" s="110">
        <v>0</v>
      </c>
    </row>
    <row r="458" spans="1:3">
      <c r="A458">
        <v>711305</v>
      </c>
      <c r="B458" t="s">
        <v>895</v>
      </c>
      <c r="C458" s="110">
        <v>0</v>
      </c>
    </row>
    <row r="459" spans="1:3">
      <c r="A459">
        <v>711310</v>
      </c>
      <c r="B459" t="s">
        <v>896</v>
      </c>
      <c r="C459" s="110">
        <v>0</v>
      </c>
    </row>
    <row r="460" spans="1:3">
      <c r="A460">
        <v>7190</v>
      </c>
      <c r="B460" t="s">
        <v>461</v>
      </c>
      <c r="C460" s="110">
        <v>0</v>
      </c>
    </row>
    <row r="461" spans="1:3">
      <c r="A461">
        <v>719005</v>
      </c>
      <c r="B461" t="s">
        <v>462</v>
      </c>
      <c r="C461" s="110">
        <v>0</v>
      </c>
    </row>
    <row r="462" spans="1:3">
      <c r="A462">
        <v>719010</v>
      </c>
      <c r="B462" t="s">
        <v>463</v>
      </c>
      <c r="C462" s="110">
        <v>0</v>
      </c>
    </row>
    <row r="463" spans="1:3">
      <c r="A463">
        <v>719015</v>
      </c>
      <c r="B463" t="s">
        <v>464</v>
      </c>
      <c r="C463" s="110">
        <v>0</v>
      </c>
    </row>
    <row r="464" spans="1:3">
      <c r="A464">
        <v>719020</v>
      </c>
      <c r="B464" t="s">
        <v>465</v>
      </c>
      <c r="C464" s="110">
        <v>0</v>
      </c>
    </row>
    <row r="465" spans="1:3">
      <c r="A465">
        <v>719025</v>
      </c>
      <c r="B465" t="s">
        <v>466</v>
      </c>
      <c r="C465" s="110">
        <v>0</v>
      </c>
    </row>
    <row r="466" spans="1:3">
      <c r="A466">
        <v>719035</v>
      </c>
      <c r="B466" t="s">
        <v>467</v>
      </c>
      <c r="C466" s="110">
        <v>0</v>
      </c>
    </row>
    <row r="467" spans="1:3">
      <c r="A467">
        <v>719045</v>
      </c>
      <c r="B467" t="s">
        <v>468</v>
      </c>
      <c r="C467" s="110">
        <v>0</v>
      </c>
    </row>
    <row r="468" spans="1:3">
      <c r="A468">
        <v>719090</v>
      </c>
      <c r="B468" t="s">
        <v>897</v>
      </c>
      <c r="C468" s="110">
        <v>0</v>
      </c>
    </row>
    <row r="469" spans="1:3">
      <c r="A469">
        <v>74</v>
      </c>
      <c r="B469" t="s">
        <v>470</v>
      </c>
      <c r="C469" s="110">
        <v>0</v>
      </c>
    </row>
    <row r="470" spans="1:3">
      <c r="A470">
        <v>7401</v>
      </c>
      <c r="B470" t="s">
        <v>471</v>
      </c>
      <c r="C470" s="110">
        <v>0</v>
      </c>
    </row>
    <row r="471" spans="1:3">
      <c r="A471">
        <v>740110</v>
      </c>
      <c r="B471" t="s">
        <v>472</v>
      </c>
      <c r="C471" s="110">
        <v>0</v>
      </c>
    </row>
    <row r="472" spans="1:3">
      <c r="A472">
        <v>740115</v>
      </c>
      <c r="B472" t="s">
        <v>473</v>
      </c>
      <c r="C472" s="110">
        <v>0</v>
      </c>
    </row>
    <row r="473" spans="1:3">
      <c r="A473">
        <v>740120</v>
      </c>
      <c r="B473" t="s">
        <v>474</v>
      </c>
      <c r="C473" s="110">
        <v>0</v>
      </c>
    </row>
    <row r="474" spans="1:3">
      <c r="A474">
        <v>740125</v>
      </c>
      <c r="B474" t="s">
        <v>475</v>
      </c>
      <c r="C474" s="110">
        <v>0</v>
      </c>
    </row>
    <row r="475" spans="1:3">
      <c r="A475">
        <v>740130</v>
      </c>
      <c r="B475" t="s">
        <v>422</v>
      </c>
      <c r="C475" s="110">
        <v>0</v>
      </c>
    </row>
    <row r="476" spans="1:3">
      <c r="A476">
        <v>740135</v>
      </c>
      <c r="B476" t="s">
        <v>476</v>
      </c>
      <c r="C476" s="110">
        <v>0</v>
      </c>
    </row>
    <row r="477" spans="1:3">
      <c r="A477">
        <v>7402</v>
      </c>
      <c r="B477" t="s">
        <v>477</v>
      </c>
      <c r="C477" s="110">
        <v>0</v>
      </c>
    </row>
    <row r="478" spans="1:3">
      <c r="A478">
        <v>740205</v>
      </c>
      <c r="B478" t="s">
        <v>478</v>
      </c>
      <c r="C478" s="110">
        <v>0</v>
      </c>
    </row>
    <row r="479" spans="1:3">
      <c r="A479">
        <v>740210</v>
      </c>
      <c r="B479" t="s">
        <v>479</v>
      </c>
      <c r="C479" s="110">
        <v>0</v>
      </c>
    </row>
    <row r="480" spans="1:3">
      <c r="A480">
        <v>740215</v>
      </c>
      <c r="B480" t="s">
        <v>480</v>
      </c>
      <c r="C480" s="110">
        <v>0</v>
      </c>
    </row>
    <row r="481" spans="1:3">
      <c r="A481">
        <v>740225</v>
      </c>
      <c r="B481" t="s">
        <v>482</v>
      </c>
      <c r="C481" s="110">
        <v>0</v>
      </c>
    </row>
    <row r="482" spans="1:3">
      <c r="A482">
        <v>740230</v>
      </c>
      <c r="B482" t="s">
        <v>279</v>
      </c>
      <c r="C482" s="110">
        <v>0</v>
      </c>
    </row>
    <row r="483" spans="1:3">
      <c r="A483">
        <v>740235</v>
      </c>
      <c r="B483" t="s">
        <v>483</v>
      </c>
      <c r="C483" s="110">
        <v>0</v>
      </c>
    </row>
    <row r="484" spans="1:3">
      <c r="A484">
        <v>740240</v>
      </c>
      <c r="B484" t="s">
        <v>488</v>
      </c>
      <c r="C484" s="110">
        <v>0</v>
      </c>
    </row>
    <row r="485" spans="1:3">
      <c r="A485">
        <v>740245</v>
      </c>
      <c r="B485" t="s">
        <v>485</v>
      </c>
      <c r="C485" s="110">
        <v>0</v>
      </c>
    </row>
    <row r="486" spans="1:3">
      <c r="A486">
        <v>740250</v>
      </c>
      <c r="B486" t="s">
        <v>486</v>
      </c>
      <c r="C486" s="110">
        <v>0</v>
      </c>
    </row>
    <row r="487" spans="1:3">
      <c r="A487">
        <v>7406</v>
      </c>
      <c r="B487" t="s">
        <v>491</v>
      </c>
      <c r="C487" s="110">
        <v>0</v>
      </c>
    </row>
    <row r="488" spans="1:3">
      <c r="A488">
        <v>740605</v>
      </c>
      <c r="B488" t="s">
        <v>198</v>
      </c>
      <c r="C488" s="110">
        <v>0</v>
      </c>
    </row>
    <row r="489" spans="1:3">
      <c r="A489">
        <v>740620</v>
      </c>
      <c r="B489" t="s">
        <v>205</v>
      </c>
      <c r="C489" s="110">
        <v>0</v>
      </c>
    </row>
    <row r="490" spans="1:3">
      <c r="A490">
        <v>740625</v>
      </c>
      <c r="B490" t="s">
        <v>440</v>
      </c>
      <c r="C490" s="110">
        <v>0</v>
      </c>
    </row>
    <row r="491" spans="1:3">
      <c r="A491">
        <v>740630</v>
      </c>
      <c r="B491" t="s">
        <v>207</v>
      </c>
      <c r="C491" s="110">
        <v>0</v>
      </c>
    </row>
    <row r="492" spans="1:3">
      <c r="A492">
        <v>740635</v>
      </c>
      <c r="B492" t="s">
        <v>110</v>
      </c>
      <c r="C492" s="110">
        <v>0</v>
      </c>
    </row>
    <row r="493" spans="1:3">
      <c r="A493">
        <v>7408</v>
      </c>
      <c r="B493" t="s">
        <v>495</v>
      </c>
      <c r="C493" s="110">
        <v>0</v>
      </c>
    </row>
    <row r="494" spans="1:3">
      <c r="A494">
        <v>740805</v>
      </c>
      <c r="B494" t="s">
        <v>496</v>
      </c>
      <c r="C494" s="110">
        <v>0</v>
      </c>
    </row>
    <row r="495" spans="1:3">
      <c r="A495">
        <v>740810</v>
      </c>
      <c r="B495" t="s">
        <v>497</v>
      </c>
      <c r="C495" s="110">
        <v>0</v>
      </c>
    </row>
    <row r="496" spans="1:3">
      <c r="A496">
        <v>740815</v>
      </c>
      <c r="B496" t="s">
        <v>498</v>
      </c>
      <c r="C496" s="110">
        <v>0</v>
      </c>
    </row>
    <row r="497" spans="1:3">
      <c r="A497">
        <v>740820</v>
      </c>
      <c r="B497" t="s">
        <v>898</v>
      </c>
      <c r="C497" s="110">
        <v>0</v>
      </c>
    </row>
    <row r="498" spans="1:3">
      <c r="A498">
        <v>740825</v>
      </c>
      <c r="B498" t="s">
        <v>500</v>
      </c>
      <c r="C498" s="110">
        <v>0</v>
      </c>
    </row>
    <row r="499" spans="1:3">
      <c r="A499">
        <v>7410</v>
      </c>
      <c r="B499" t="s">
        <v>502</v>
      </c>
      <c r="C499" s="110">
        <v>0</v>
      </c>
    </row>
    <row r="500" spans="1:3">
      <c r="A500">
        <v>7412</v>
      </c>
      <c r="B500" t="s">
        <v>899</v>
      </c>
      <c r="C500" s="110">
        <v>0</v>
      </c>
    </row>
    <row r="501" spans="1:3">
      <c r="A501">
        <v>741210</v>
      </c>
      <c r="B501" t="s">
        <v>900</v>
      </c>
      <c r="C501" s="110">
        <v>0</v>
      </c>
    </row>
    <row r="502" spans="1:3">
      <c r="A502">
        <v>741215</v>
      </c>
      <c r="B502" t="s">
        <v>901</v>
      </c>
      <c r="C502" s="110">
        <v>0</v>
      </c>
    </row>
    <row r="503" spans="1:3">
      <c r="A503">
        <v>741220</v>
      </c>
      <c r="B503" t="s">
        <v>902</v>
      </c>
      <c r="C503" s="110">
        <v>0</v>
      </c>
    </row>
    <row r="504" spans="1:3">
      <c r="A504">
        <v>741230</v>
      </c>
      <c r="B504" t="s">
        <v>903</v>
      </c>
      <c r="C504" s="110">
        <v>0</v>
      </c>
    </row>
    <row r="505" spans="1:3">
      <c r="A505">
        <v>741235</v>
      </c>
      <c r="B505" t="s">
        <v>904</v>
      </c>
      <c r="C505" s="110">
        <v>0</v>
      </c>
    </row>
    <row r="506" spans="1:3">
      <c r="A506">
        <v>7490</v>
      </c>
      <c r="B506" t="s">
        <v>510</v>
      </c>
      <c r="C506" s="110">
        <v>0</v>
      </c>
    </row>
    <row r="507" spans="1:3">
      <c r="A507">
        <v>749005</v>
      </c>
      <c r="B507" t="s">
        <v>511</v>
      </c>
      <c r="C507" s="110">
        <v>0</v>
      </c>
    </row>
    <row r="508" spans="1:3">
      <c r="A508">
        <v>749090</v>
      </c>
      <c r="B508" t="s">
        <v>111</v>
      </c>
      <c r="C508" s="110">
        <v>0</v>
      </c>
    </row>
  </sheetData>
  <mergeCells count="1">
    <mergeCell ref="B7:C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518"/>
  <sheetViews>
    <sheetView workbookViewId="0">
      <selection activeCell="E9" sqref="E9"/>
    </sheetView>
  </sheetViews>
  <sheetFormatPr defaultRowHeight="15"/>
  <cols>
    <col min="3" max="3" width="13.140625" style="110" bestFit="1" customWidth="1"/>
  </cols>
  <sheetData>
    <row r="1" spans="1:5">
      <c r="A1" t="s">
        <v>817</v>
      </c>
    </row>
    <row r="3" spans="1:5">
      <c r="B3" t="s">
        <v>818</v>
      </c>
    </row>
    <row r="5" spans="1:5">
      <c r="A5" t="s">
        <v>819</v>
      </c>
      <c r="B5">
        <v>4177</v>
      </c>
    </row>
    <row r="6" spans="1:5">
      <c r="A6" t="s">
        <v>820</v>
      </c>
      <c r="B6" t="s">
        <v>821</v>
      </c>
    </row>
    <row r="7" spans="1:5">
      <c r="A7" t="s">
        <v>822</v>
      </c>
      <c r="B7" t="s">
        <v>823</v>
      </c>
    </row>
    <row r="8" spans="1:5">
      <c r="A8" t="s">
        <v>824</v>
      </c>
      <c r="B8" t="s">
        <v>825</v>
      </c>
      <c r="C8" s="110" t="s">
        <v>826</v>
      </c>
    </row>
    <row r="9" spans="1:5">
      <c r="A9">
        <v>1</v>
      </c>
      <c r="B9" t="s">
        <v>4</v>
      </c>
      <c r="C9" s="110">
        <v>265.39591999999999</v>
      </c>
      <c r="E9">
        <v>1000</v>
      </c>
    </row>
    <row r="10" spans="1:5">
      <c r="A10">
        <v>11</v>
      </c>
      <c r="B10" t="s">
        <v>5</v>
      </c>
      <c r="C10" s="110">
        <v>125.27378</v>
      </c>
    </row>
    <row r="11" spans="1:5">
      <c r="A11">
        <v>1101</v>
      </c>
      <c r="B11" t="s">
        <v>6</v>
      </c>
      <c r="C11" s="110">
        <v>52.536960000000001</v>
      </c>
    </row>
    <row r="12" spans="1:5">
      <c r="A12">
        <v>110105</v>
      </c>
      <c r="B12" t="s">
        <v>7</v>
      </c>
      <c r="C12" s="110">
        <v>52.036960000000001</v>
      </c>
    </row>
    <row r="13" spans="1:5">
      <c r="A13">
        <v>110110</v>
      </c>
      <c r="B13" t="s">
        <v>8</v>
      </c>
      <c r="C13" s="110">
        <v>0.5</v>
      </c>
    </row>
    <row r="14" spans="1:5">
      <c r="A14">
        <v>1103</v>
      </c>
      <c r="B14" t="s">
        <v>13</v>
      </c>
      <c r="C14" s="110">
        <v>72.736820000000009</v>
      </c>
    </row>
    <row r="15" spans="1:5">
      <c r="A15">
        <v>110310</v>
      </c>
      <c r="B15" t="s">
        <v>14</v>
      </c>
      <c r="C15" s="110">
        <v>72.736820000000009</v>
      </c>
    </row>
    <row r="16" spans="1:5">
      <c r="A16">
        <v>110315</v>
      </c>
      <c r="B16" t="s">
        <v>15</v>
      </c>
      <c r="C16" s="110">
        <v>0</v>
      </c>
    </row>
    <row r="17" spans="1:3">
      <c r="A17">
        <v>1104</v>
      </c>
      <c r="B17" t="s">
        <v>16</v>
      </c>
      <c r="C17" s="110">
        <v>0</v>
      </c>
    </row>
    <row r="18" spans="1:3">
      <c r="A18">
        <v>1105</v>
      </c>
      <c r="B18" t="s">
        <v>17</v>
      </c>
      <c r="C18" s="110">
        <v>0</v>
      </c>
    </row>
    <row r="19" spans="1:3">
      <c r="A19">
        <v>110505</v>
      </c>
      <c r="B19" t="s">
        <v>18</v>
      </c>
      <c r="C19" s="110">
        <v>0</v>
      </c>
    </row>
    <row r="20" spans="1:3">
      <c r="A20">
        <v>110510</v>
      </c>
      <c r="B20" t="s">
        <v>19</v>
      </c>
      <c r="C20" s="110">
        <v>0</v>
      </c>
    </row>
    <row r="21" spans="1:3">
      <c r="A21">
        <v>12</v>
      </c>
      <c r="B21" t="s">
        <v>20</v>
      </c>
      <c r="C21" s="110">
        <v>0</v>
      </c>
    </row>
    <row r="22" spans="1:3">
      <c r="A22">
        <v>1202</v>
      </c>
      <c r="B22" t="s">
        <v>24</v>
      </c>
      <c r="C22" s="110">
        <v>0</v>
      </c>
    </row>
    <row r="23" spans="1:3">
      <c r="A23">
        <v>120205</v>
      </c>
      <c r="B23" t="s">
        <v>25</v>
      </c>
      <c r="C23" s="110">
        <v>0</v>
      </c>
    </row>
    <row r="24" spans="1:3">
      <c r="A24">
        <v>120210</v>
      </c>
      <c r="B24" t="s">
        <v>22</v>
      </c>
      <c r="C24" s="110">
        <v>0</v>
      </c>
    </row>
    <row r="25" spans="1:3">
      <c r="A25">
        <v>120215</v>
      </c>
      <c r="B25" t="s">
        <v>23</v>
      </c>
      <c r="C25" s="110">
        <v>0</v>
      </c>
    </row>
    <row r="26" spans="1:3">
      <c r="A26">
        <v>1299</v>
      </c>
      <c r="B26" t="s">
        <v>26</v>
      </c>
      <c r="C26" s="110">
        <v>0</v>
      </c>
    </row>
    <row r="27" spans="1:3">
      <c r="A27">
        <v>129910</v>
      </c>
      <c r="B27" t="s">
        <v>827</v>
      </c>
      <c r="C27" s="110">
        <v>0</v>
      </c>
    </row>
    <row r="28" spans="1:3">
      <c r="A28">
        <v>13</v>
      </c>
      <c r="B28" t="s">
        <v>27</v>
      </c>
      <c r="C28" s="110">
        <v>0</v>
      </c>
    </row>
    <row r="29" spans="1:3">
      <c r="A29">
        <v>1301</v>
      </c>
      <c r="B29" t="s">
        <v>28</v>
      </c>
      <c r="C29" s="110">
        <v>0</v>
      </c>
    </row>
    <row r="30" spans="1:3">
      <c r="A30">
        <v>130105</v>
      </c>
      <c r="B30" t="s">
        <v>29</v>
      </c>
      <c r="C30" s="110">
        <v>0</v>
      </c>
    </row>
    <row r="31" spans="1:3">
      <c r="A31">
        <v>130110</v>
      </c>
      <c r="B31" t="s">
        <v>30</v>
      </c>
      <c r="C31" s="110">
        <v>0</v>
      </c>
    </row>
    <row r="32" spans="1:3">
      <c r="A32">
        <v>130115</v>
      </c>
      <c r="B32" t="s">
        <v>31</v>
      </c>
      <c r="C32" s="110">
        <v>0</v>
      </c>
    </row>
    <row r="33" spans="1:3">
      <c r="A33">
        <v>130120</v>
      </c>
      <c r="B33" t="s">
        <v>32</v>
      </c>
      <c r="C33" s="110">
        <v>0</v>
      </c>
    </row>
    <row r="34" spans="1:3">
      <c r="A34">
        <v>130125</v>
      </c>
      <c r="B34" t="s">
        <v>33</v>
      </c>
      <c r="C34" s="110">
        <v>0</v>
      </c>
    </row>
    <row r="35" spans="1:3">
      <c r="A35">
        <v>1302</v>
      </c>
      <c r="B35" t="s">
        <v>657</v>
      </c>
      <c r="C35" s="110">
        <v>0</v>
      </c>
    </row>
    <row r="36" spans="1:3">
      <c r="A36">
        <v>130205</v>
      </c>
      <c r="B36" t="s">
        <v>29</v>
      </c>
      <c r="C36" s="110">
        <v>0</v>
      </c>
    </row>
    <row r="37" spans="1:3">
      <c r="A37">
        <v>130210</v>
      </c>
      <c r="B37" t="s">
        <v>30</v>
      </c>
      <c r="C37" s="110">
        <v>0</v>
      </c>
    </row>
    <row r="38" spans="1:3">
      <c r="A38">
        <v>130215</v>
      </c>
      <c r="B38" t="s">
        <v>31</v>
      </c>
      <c r="C38" s="110">
        <v>0</v>
      </c>
    </row>
    <row r="39" spans="1:3">
      <c r="A39">
        <v>130220</v>
      </c>
      <c r="B39" t="s">
        <v>32</v>
      </c>
      <c r="C39" s="110">
        <v>0</v>
      </c>
    </row>
    <row r="40" spans="1:3">
      <c r="A40">
        <v>130225</v>
      </c>
      <c r="B40" t="s">
        <v>33</v>
      </c>
      <c r="C40" s="110">
        <v>0</v>
      </c>
    </row>
    <row r="41" spans="1:3">
      <c r="A41">
        <v>1303</v>
      </c>
      <c r="B41" t="s">
        <v>34</v>
      </c>
      <c r="C41" s="110">
        <v>0</v>
      </c>
    </row>
    <row r="42" spans="1:3">
      <c r="A42">
        <v>130305</v>
      </c>
      <c r="B42" t="s">
        <v>29</v>
      </c>
      <c r="C42" s="110">
        <v>0</v>
      </c>
    </row>
    <row r="43" spans="1:3">
      <c r="A43">
        <v>130310</v>
      </c>
      <c r="B43" t="s">
        <v>30</v>
      </c>
      <c r="C43" s="110">
        <v>0</v>
      </c>
    </row>
    <row r="44" spans="1:3">
      <c r="A44">
        <v>130315</v>
      </c>
      <c r="B44" t="s">
        <v>31</v>
      </c>
      <c r="C44" s="110">
        <v>0</v>
      </c>
    </row>
    <row r="45" spans="1:3">
      <c r="A45">
        <v>130320</v>
      </c>
      <c r="B45" t="s">
        <v>32</v>
      </c>
      <c r="C45" s="110">
        <v>0</v>
      </c>
    </row>
    <row r="46" spans="1:3">
      <c r="A46">
        <v>130325</v>
      </c>
      <c r="B46" t="s">
        <v>33</v>
      </c>
      <c r="C46" s="110">
        <v>0</v>
      </c>
    </row>
    <row r="47" spans="1:3">
      <c r="A47">
        <v>1304</v>
      </c>
      <c r="B47" t="s">
        <v>35</v>
      </c>
      <c r="C47" s="110">
        <v>0</v>
      </c>
    </row>
    <row r="48" spans="1:3">
      <c r="A48">
        <v>130405</v>
      </c>
      <c r="B48" t="s">
        <v>29</v>
      </c>
      <c r="C48" s="110">
        <v>0</v>
      </c>
    </row>
    <row r="49" spans="1:3">
      <c r="A49">
        <v>130410</v>
      </c>
      <c r="B49" t="s">
        <v>30</v>
      </c>
      <c r="C49" s="110">
        <v>0</v>
      </c>
    </row>
    <row r="50" spans="1:3">
      <c r="A50">
        <v>130415</v>
      </c>
      <c r="B50" t="s">
        <v>31</v>
      </c>
      <c r="C50" s="110">
        <v>0</v>
      </c>
    </row>
    <row r="51" spans="1:3">
      <c r="A51">
        <v>130420</v>
      </c>
      <c r="B51" t="s">
        <v>32</v>
      </c>
      <c r="C51" s="110">
        <v>0</v>
      </c>
    </row>
    <row r="52" spans="1:3">
      <c r="A52">
        <v>130425</v>
      </c>
      <c r="B52" t="s">
        <v>33</v>
      </c>
      <c r="C52" s="110">
        <v>0</v>
      </c>
    </row>
    <row r="53" spans="1:3">
      <c r="A53">
        <v>1305</v>
      </c>
      <c r="B53" t="s">
        <v>36</v>
      </c>
      <c r="C53" s="110">
        <v>0</v>
      </c>
    </row>
    <row r="54" spans="1:3">
      <c r="A54">
        <v>130505</v>
      </c>
      <c r="B54" t="s">
        <v>29</v>
      </c>
      <c r="C54" s="110">
        <v>0</v>
      </c>
    </row>
    <row r="55" spans="1:3">
      <c r="A55">
        <v>130510</v>
      </c>
      <c r="B55" t="s">
        <v>30</v>
      </c>
      <c r="C55" s="110">
        <v>0</v>
      </c>
    </row>
    <row r="56" spans="1:3">
      <c r="A56">
        <v>130515</v>
      </c>
      <c r="B56" t="s">
        <v>31</v>
      </c>
      <c r="C56" s="110">
        <v>0</v>
      </c>
    </row>
    <row r="57" spans="1:3">
      <c r="A57">
        <v>130520</v>
      </c>
      <c r="B57" t="s">
        <v>37</v>
      </c>
      <c r="C57" s="110">
        <v>0</v>
      </c>
    </row>
    <row r="58" spans="1:3">
      <c r="A58">
        <v>130525</v>
      </c>
      <c r="B58" t="s">
        <v>38</v>
      </c>
      <c r="C58" s="110">
        <v>0</v>
      </c>
    </row>
    <row r="59" spans="1:3">
      <c r="A59">
        <v>130530</v>
      </c>
      <c r="B59" t="s">
        <v>39</v>
      </c>
      <c r="C59" s="110">
        <v>0</v>
      </c>
    </row>
    <row r="60" spans="1:3">
      <c r="A60">
        <v>130535</v>
      </c>
      <c r="B60" t="s">
        <v>40</v>
      </c>
      <c r="C60" s="110">
        <v>0</v>
      </c>
    </row>
    <row r="61" spans="1:3">
      <c r="A61">
        <v>130540</v>
      </c>
      <c r="B61" t="s">
        <v>41</v>
      </c>
      <c r="C61" s="110">
        <v>0</v>
      </c>
    </row>
    <row r="62" spans="1:3">
      <c r="A62">
        <v>1306</v>
      </c>
      <c r="B62" t="s">
        <v>42</v>
      </c>
      <c r="C62" s="110">
        <v>0</v>
      </c>
    </row>
    <row r="63" spans="1:3">
      <c r="A63">
        <v>130605</v>
      </c>
      <c r="B63" t="s">
        <v>29</v>
      </c>
      <c r="C63" s="110">
        <v>0</v>
      </c>
    </row>
    <row r="64" spans="1:3">
      <c r="A64">
        <v>130610</v>
      </c>
      <c r="B64" t="s">
        <v>30</v>
      </c>
      <c r="C64" s="110">
        <v>0</v>
      </c>
    </row>
    <row r="65" spans="1:3">
      <c r="A65">
        <v>130615</v>
      </c>
      <c r="B65" t="s">
        <v>31</v>
      </c>
      <c r="C65" s="110">
        <v>0</v>
      </c>
    </row>
    <row r="66" spans="1:3">
      <c r="A66">
        <v>130620</v>
      </c>
      <c r="B66" t="s">
        <v>37</v>
      </c>
      <c r="C66" s="110">
        <v>0</v>
      </c>
    </row>
    <row r="67" spans="1:3">
      <c r="A67">
        <v>130625</v>
      </c>
      <c r="B67" t="s">
        <v>38</v>
      </c>
      <c r="C67" s="110">
        <v>0</v>
      </c>
    </row>
    <row r="68" spans="1:3">
      <c r="A68">
        <v>130630</v>
      </c>
      <c r="B68" t="s">
        <v>39</v>
      </c>
      <c r="C68" s="110">
        <v>0</v>
      </c>
    </row>
    <row r="69" spans="1:3">
      <c r="A69">
        <v>130635</v>
      </c>
      <c r="B69" t="s">
        <v>40</v>
      </c>
      <c r="C69" s="110">
        <v>0</v>
      </c>
    </row>
    <row r="70" spans="1:3">
      <c r="A70">
        <v>130640</v>
      </c>
      <c r="B70" t="s">
        <v>41</v>
      </c>
      <c r="C70" s="110">
        <v>0</v>
      </c>
    </row>
    <row r="71" spans="1:3">
      <c r="A71">
        <v>1307</v>
      </c>
      <c r="B71" t="s">
        <v>43</v>
      </c>
      <c r="C71" s="110">
        <v>0</v>
      </c>
    </row>
    <row r="72" spans="1:3">
      <c r="A72">
        <v>130705</v>
      </c>
      <c r="B72" t="s">
        <v>44</v>
      </c>
      <c r="C72" s="110">
        <v>0</v>
      </c>
    </row>
    <row r="73" spans="1:3">
      <c r="A73">
        <v>130710</v>
      </c>
      <c r="B73" t="s">
        <v>45</v>
      </c>
      <c r="C73" s="110">
        <v>0</v>
      </c>
    </row>
    <row r="74" spans="1:3">
      <c r="A74">
        <v>130720</v>
      </c>
      <c r="B74" t="s">
        <v>47</v>
      </c>
      <c r="C74" s="110">
        <v>0</v>
      </c>
    </row>
    <row r="75" spans="1:3">
      <c r="A75">
        <v>130790</v>
      </c>
      <c r="B75" t="s">
        <v>126</v>
      </c>
      <c r="C75" s="110">
        <v>0</v>
      </c>
    </row>
    <row r="76" spans="1:3">
      <c r="A76">
        <v>1399</v>
      </c>
      <c r="B76" t="s">
        <v>48</v>
      </c>
      <c r="C76" s="110">
        <v>0</v>
      </c>
    </row>
    <row r="77" spans="1:3">
      <c r="A77">
        <v>139905</v>
      </c>
      <c r="B77" t="s">
        <v>49</v>
      </c>
      <c r="C77" s="110">
        <v>0</v>
      </c>
    </row>
    <row r="78" spans="1:3">
      <c r="A78">
        <v>139910</v>
      </c>
      <c r="B78" t="s">
        <v>50</v>
      </c>
      <c r="C78" s="110">
        <v>0</v>
      </c>
    </row>
    <row r="79" spans="1:3">
      <c r="A79">
        <v>16</v>
      </c>
      <c r="B79" t="s">
        <v>93</v>
      </c>
      <c r="C79" s="110">
        <v>7.2260000000000005E-2</v>
      </c>
    </row>
    <row r="80" spans="1:3">
      <c r="A80">
        <v>1601</v>
      </c>
      <c r="B80" t="s">
        <v>94</v>
      </c>
      <c r="C80" s="110">
        <v>0</v>
      </c>
    </row>
    <row r="81" spans="1:3">
      <c r="A81">
        <v>160110</v>
      </c>
      <c r="B81" t="s">
        <v>24</v>
      </c>
      <c r="C81" s="110">
        <v>0</v>
      </c>
    </row>
    <row r="82" spans="1:3">
      <c r="A82">
        <v>1602</v>
      </c>
      <c r="B82" t="s">
        <v>96</v>
      </c>
      <c r="C82" s="110">
        <v>0</v>
      </c>
    </row>
    <row r="83" spans="1:3">
      <c r="A83">
        <v>160205</v>
      </c>
      <c r="B83" t="s">
        <v>97</v>
      </c>
      <c r="C83" s="110">
        <v>0</v>
      </c>
    </row>
    <row r="84" spans="1:3">
      <c r="A84">
        <v>160210</v>
      </c>
      <c r="B84" t="s">
        <v>98</v>
      </c>
      <c r="C84" s="110">
        <v>0</v>
      </c>
    </row>
    <row r="85" spans="1:3">
      <c r="A85">
        <v>160215</v>
      </c>
      <c r="B85" t="s">
        <v>99</v>
      </c>
      <c r="C85" s="110">
        <v>0</v>
      </c>
    </row>
    <row r="86" spans="1:3">
      <c r="A86">
        <v>160220</v>
      </c>
      <c r="B86" t="s">
        <v>43</v>
      </c>
      <c r="C86" s="110">
        <v>0</v>
      </c>
    </row>
    <row r="87" spans="1:3">
      <c r="A87">
        <v>1604</v>
      </c>
      <c r="B87" t="s">
        <v>106</v>
      </c>
      <c r="C87" s="110">
        <v>0</v>
      </c>
    </row>
    <row r="88" spans="1:3">
      <c r="A88">
        <v>1606</v>
      </c>
      <c r="B88" t="s">
        <v>112</v>
      </c>
      <c r="C88" s="110">
        <v>0</v>
      </c>
    </row>
    <row r="89" spans="1:3">
      <c r="A89">
        <v>1612</v>
      </c>
      <c r="B89" t="s">
        <v>117</v>
      </c>
      <c r="C89" s="110">
        <v>0</v>
      </c>
    </row>
    <row r="90" spans="1:3">
      <c r="A90">
        <v>1613</v>
      </c>
      <c r="B90" t="s">
        <v>118</v>
      </c>
      <c r="C90" s="110">
        <v>0</v>
      </c>
    </row>
    <row r="91" spans="1:3">
      <c r="A91">
        <v>1614</v>
      </c>
      <c r="B91" t="s">
        <v>119</v>
      </c>
      <c r="C91" s="110">
        <v>0</v>
      </c>
    </row>
    <row r="92" spans="1:3">
      <c r="A92">
        <v>161405</v>
      </c>
      <c r="B92" t="s">
        <v>120</v>
      </c>
      <c r="C92" s="110">
        <v>0</v>
      </c>
    </row>
    <row r="93" spans="1:3">
      <c r="A93">
        <v>161410</v>
      </c>
      <c r="B93" t="s">
        <v>121</v>
      </c>
      <c r="C93" s="110">
        <v>0</v>
      </c>
    </row>
    <row r="94" spans="1:3">
      <c r="A94">
        <v>161415</v>
      </c>
      <c r="B94" t="s">
        <v>122</v>
      </c>
      <c r="C94" s="110">
        <v>0</v>
      </c>
    </row>
    <row r="95" spans="1:3">
      <c r="A95">
        <v>161420</v>
      </c>
      <c r="B95" t="s">
        <v>123</v>
      </c>
      <c r="C95" s="110">
        <v>0</v>
      </c>
    </row>
    <row r="96" spans="1:3">
      <c r="A96">
        <v>161425</v>
      </c>
      <c r="B96" t="s">
        <v>124</v>
      </c>
      <c r="C96" s="110">
        <v>0</v>
      </c>
    </row>
    <row r="97" spans="1:3">
      <c r="A97">
        <v>161430</v>
      </c>
      <c r="B97" t="s">
        <v>125</v>
      </c>
      <c r="C97" s="110">
        <v>0</v>
      </c>
    </row>
    <row r="98" spans="1:3">
      <c r="A98">
        <v>161490</v>
      </c>
      <c r="B98" t="s">
        <v>126</v>
      </c>
      <c r="C98" s="110">
        <v>0</v>
      </c>
    </row>
    <row r="99" spans="1:3">
      <c r="A99">
        <v>1690</v>
      </c>
      <c r="B99" t="s">
        <v>132</v>
      </c>
      <c r="C99" s="110">
        <v>7.2260000000000005E-2</v>
      </c>
    </row>
    <row r="100" spans="1:3">
      <c r="A100">
        <v>169005</v>
      </c>
      <c r="B100" t="s">
        <v>133</v>
      </c>
      <c r="C100" s="110">
        <v>7.2260000000000005E-2</v>
      </c>
    </row>
    <row r="101" spans="1:3">
      <c r="A101">
        <v>169010</v>
      </c>
      <c r="B101" t="s">
        <v>134</v>
      </c>
      <c r="C101" s="110">
        <v>0</v>
      </c>
    </row>
    <row r="102" spans="1:3">
      <c r="A102">
        <v>169015</v>
      </c>
      <c r="B102" t="s">
        <v>135</v>
      </c>
      <c r="C102" s="110">
        <v>0</v>
      </c>
    </row>
    <row r="103" spans="1:3">
      <c r="A103">
        <v>169020</v>
      </c>
      <c r="B103" t="s">
        <v>136</v>
      </c>
      <c r="C103" s="110">
        <v>0</v>
      </c>
    </row>
    <row r="104" spans="1:3">
      <c r="A104">
        <v>169025</v>
      </c>
      <c r="B104" t="s">
        <v>137</v>
      </c>
      <c r="C104" s="110">
        <v>0</v>
      </c>
    </row>
    <row r="105" spans="1:3">
      <c r="A105">
        <v>169035</v>
      </c>
      <c r="B105" t="s">
        <v>139</v>
      </c>
      <c r="C105" s="110">
        <v>0</v>
      </c>
    </row>
    <row r="106" spans="1:3">
      <c r="A106">
        <v>169040</v>
      </c>
      <c r="B106" t="s">
        <v>828</v>
      </c>
      <c r="C106" s="110">
        <v>0</v>
      </c>
    </row>
    <row r="107" spans="1:3">
      <c r="A107">
        <v>1699</v>
      </c>
      <c r="B107" t="s">
        <v>140</v>
      </c>
      <c r="C107" s="110">
        <v>0</v>
      </c>
    </row>
    <row r="108" spans="1:3">
      <c r="A108">
        <v>169905</v>
      </c>
      <c r="B108" t="s">
        <v>141</v>
      </c>
      <c r="C108" s="110">
        <v>0</v>
      </c>
    </row>
    <row r="109" spans="1:3">
      <c r="A109">
        <v>169910</v>
      </c>
      <c r="B109" t="s">
        <v>142</v>
      </c>
      <c r="C109" s="110">
        <v>0</v>
      </c>
    </row>
    <row r="110" spans="1:3">
      <c r="A110">
        <v>169915</v>
      </c>
      <c r="B110" t="s">
        <v>829</v>
      </c>
      <c r="C110" s="110">
        <v>0</v>
      </c>
    </row>
    <row r="111" spans="1:3">
      <c r="A111">
        <v>17</v>
      </c>
      <c r="B111" t="s">
        <v>143</v>
      </c>
      <c r="C111" s="110">
        <v>0</v>
      </c>
    </row>
    <row r="112" spans="1:3">
      <c r="A112">
        <v>1701</v>
      </c>
      <c r="B112" t="s">
        <v>144</v>
      </c>
      <c r="C112" s="110">
        <v>0</v>
      </c>
    </row>
    <row r="113" spans="1:3">
      <c r="A113">
        <v>1702</v>
      </c>
      <c r="B113" t="s">
        <v>149</v>
      </c>
      <c r="C113" s="110">
        <v>0</v>
      </c>
    </row>
    <row r="114" spans="1:3">
      <c r="A114">
        <v>170205</v>
      </c>
      <c r="B114" t="s">
        <v>145</v>
      </c>
      <c r="C114" s="110">
        <v>0</v>
      </c>
    </row>
    <row r="115" spans="1:3">
      <c r="A115">
        <v>170210</v>
      </c>
      <c r="B115" t="s">
        <v>150</v>
      </c>
      <c r="C115" s="110">
        <v>0</v>
      </c>
    </row>
    <row r="116" spans="1:3">
      <c r="A116">
        <v>170215</v>
      </c>
      <c r="B116" t="s">
        <v>151</v>
      </c>
      <c r="C116" s="110">
        <v>0</v>
      </c>
    </row>
    <row r="117" spans="1:3">
      <c r="A117">
        <v>170220</v>
      </c>
      <c r="B117" t="s">
        <v>152</v>
      </c>
      <c r="C117" s="110">
        <v>0</v>
      </c>
    </row>
    <row r="118" spans="1:3">
      <c r="A118">
        <v>170225</v>
      </c>
      <c r="B118" t="s">
        <v>153</v>
      </c>
      <c r="C118" s="110">
        <v>0</v>
      </c>
    </row>
    <row r="119" spans="1:3">
      <c r="A119">
        <v>170230</v>
      </c>
      <c r="B119" t="s">
        <v>154</v>
      </c>
      <c r="C119" s="110">
        <v>0</v>
      </c>
    </row>
    <row r="120" spans="1:3">
      <c r="A120">
        <v>1703</v>
      </c>
      <c r="B120" t="s">
        <v>158</v>
      </c>
      <c r="C120" s="110">
        <v>0</v>
      </c>
    </row>
    <row r="121" spans="1:3">
      <c r="A121">
        <v>1705</v>
      </c>
      <c r="B121" t="s">
        <v>167</v>
      </c>
      <c r="C121" s="110">
        <v>0</v>
      </c>
    </row>
    <row r="122" spans="1:3">
      <c r="A122">
        <v>170505</v>
      </c>
      <c r="B122" t="s">
        <v>162</v>
      </c>
      <c r="C122" s="110">
        <v>0</v>
      </c>
    </row>
    <row r="123" spans="1:3">
      <c r="A123">
        <v>170510</v>
      </c>
      <c r="B123" t="s">
        <v>163</v>
      </c>
      <c r="C123" s="110">
        <v>0</v>
      </c>
    </row>
    <row r="124" spans="1:3">
      <c r="A124">
        <v>170515</v>
      </c>
      <c r="B124" t="s">
        <v>181</v>
      </c>
      <c r="C124" s="110">
        <v>0</v>
      </c>
    </row>
    <row r="125" spans="1:3">
      <c r="A125">
        <v>170520</v>
      </c>
      <c r="B125" t="s">
        <v>152</v>
      </c>
      <c r="C125" s="110">
        <v>0</v>
      </c>
    </row>
    <row r="126" spans="1:3">
      <c r="A126">
        <v>170525</v>
      </c>
      <c r="B126" t="s">
        <v>165</v>
      </c>
      <c r="C126" s="110">
        <v>0</v>
      </c>
    </row>
    <row r="127" spans="1:3">
      <c r="A127">
        <v>170599</v>
      </c>
      <c r="B127" t="s">
        <v>168</v>
      </c>
      <c r="C127" s="110">
        <v>0</v>
      </c>
    </row>
    <row r="128" spans="1:3">
      <c r="A128">
        <v>1706</v>
      </c>
      <c r="B128" t="s">
        <v>169</v>
      </c>
      <c r="C128" s="110">
        <v>0</v>
      </c>
    </row>
    <row r="129" spans="1:3">
      <c r="A129">
        <v>170605</v>
      </c>
      <c r="B129" t="s">
        <v>145</v>
      </c>
      <c r="C129" s="110">
        <v>0</v>
      </c>
    </row>
    <row r="130" spans="1:3">
      <c r="A130">
        <v>170610</v>
      </c>
      <c r="B130" t="s">
        <v>170</v>
      </c>
      <c r="C130" s="110">
        <v>0</v>
      </c>
    </row>
    <row r="131" spans="1:3">
      <c r="A131">
        <v>170615</v>
      </c>
      <c r="B131" t="s">
        <v>171</v>
      </c>
      <c r="C131" s="110">
        <v>0</v>
      </c>
    </row>
    <row r="132" spans="1:3">
      <c r="A132">
        <v>170690</v>
      </c>
      <c r="B132" t="s">
        <v>126</v>
      </c>
      <c r="C132" s="110">
        <v>0</v>
      </c>
    </row>
    <row r="133" spans="1:3">
      <c r="A133">
        <v>170699</v>
      </c>
      <c r="B133" t="s">
        <v>173</v>
      </c>
      <c r="C133" s="110">
        <v>0</v>
      </c>
    </row>
    <row r="134" spans="1:3">
      <c r="A134">
        <v>1707</v>
      </c>
      <c r="B134" t="s">
        <v>830</v>
      </c>
      <c r="C134" s="110">
        <v>0</v>
      </c>
    </row>
    <row r="135" spans="1:3">
      <c r="A135">
        <v>170710</v>
      </c>
      <c r="B135" t="s">
        <v>831</v>
      </c>
      <c r="C135" s="110">
        <v>0</v>
      </c>
    </row>
    <row r="136" spans="1:3">
      <c r="A136">
        <v>1799</v>
      </c>
      <c r="B136" t="s">
        <v>174</v>
      </c>
      <c r="C136" s="110">
        <v>0</v>
      </c>
    </row>
    <row r="137" spans="1:3">
      <c r="A137">
        <v>179905</v>
      </c>
      <c r="B137" t="s">
        <v>175</v>
      </c>
      <c r="C137" s="110">
        <v>0</v>
      </c>
    </row>
    <row r="138" spans="1:3">
      <c r="A138">
        <v>179915</v>
      </c>
      <c r="B138" t="s">
        <v>177</v>
      </c>
      <c r="C138" s="110">
        <v>0</v>
      </c>
    </row>
    <row r="139" spans="1:3">
      <c r="A139">
        <v>18</v>
      </c>
      <c r="B139" t="s">
        <v>179</v>
      </c>
      <c r="C139" s="110">
        <v>136.18597</v>
      </c>
    </row>
    <row r="140" spans="1:3">
      <c r="A140">
        <v>1801</v>
      </c>
      <c r="B140" t="s">
        <v>145</v>
      </c>
      <c r="C140" s="110">
        <v>0</v>
      </c>
    </row>
    <row r="141" spans="1:3">
      <c r="A141">
        <v>1802</v>
      </c>
      <c r="B141" t="s">
        <v>170</v>
      </c>
      <c r="C141" s="110">
        <v>0</v>
      </c>
    </row>
    <row r="142" spans="1:3">
      <c r="A142">
        <v>1803</v>
      </c>
      <c r="B142" t="s">
        <v>180</v>
      </c>
      <c r="C142" s="110">
        <v>0</v>
      </c>
    </row>
    <row r="143" spans="1:3">
      <c r="A143">
        <v>1804</v>
      </c>
      <c r="B143" t="s">
        <v>171</v>
      </c>
      <c r="C143" s="110">
        <v>0</v>
      </c>
    </row>
    <row r="144" spans="1:3">
      <c r="A144">
        <v>1805</v>
      </c>
      <c r="B144" t="s">
        <v>163</v>
      </c>
      <c r="C144" s="110">
        <v>30.815849999999998</v>
      </c>
    </row>
    <row r="145" spans="1:3">
      <c r="A145">
        <v>1806</v>
      </c>
      <c r="B145" t="s">
        <v>181</v>
      </c>
      <c r="C145" s="110">
        <v>45.031269999999999</v>
      </c>
    </row>
    <row r="146" spans="1:3">
      <c r="A146">
        <v>1807</v>
      </c>
      <c r="B146" t="s">
        <v>152</v>
      </c>
      <c r="C146" s="110">
        <v>0</v>
      </c>
    </row>
    <row r="147" spans="1:3">
      <c r="A147">
        <v>1890</v>
      </c>
      <c r="B147" t="s">
        <v>126</v>
      </c>
      <c r="C147" s="110">
        <v>65.186530000000005</v>
      </c>
    </row>
    <row r="148" spans="1:3">
      <c r="A148">
        <v>1899</v>
      </c>
      <c r="B148" t="s">
        <v>182</v>
      </c>
      <c r="C148" s="110">
        <v>-4.8476800000000004</v>
      </c>
    </row>
    <row r="149" spans="1:3">
      <c r="A149">
        <v>189905</v>
      </c>
      <c r="B149" t="s">
        <v>183</v>
      </c>
      <c r="C149" s="110">
        <v>0</v>
      </c>
    </row>
    <row r="150" spans="1:3">
      <c r="A150">
        <v>189910</v>
      </c>
      <c r="B150" t="s">
        <v>184</v>
      </c>
      <c r="C150" s="110">
        <v>0</v>
      </c>
    </row>
    <row r="151" spans="1:3">
      <c r="A151">
        <v>189915</v>
      </c>
      <c r="B151" t="s">
        <v>185</v>
      </c>
      <c r="C151" s="110">
        <v>-1.2595000000000001</v>
      </c>
    </row>
    <row r="152" spans="1:3">
      <c r="A152">
        <v>189920</v>
      </c>
      <c r="B152" t="s">
        <v>186</v>
      </c>
      <c r="C152" s="110">
        <v>-2.5017399999999999</v>
      </c>
    </row>
    <row r="153" spans="1:3">
      <c r="A153">
        <v>189925</v>
      </c>
      <c r="B153" t="s">
        <v>187</v>
      </c>
      <c r="C153" s="110">
        <v>0</v>
      </c>
    </row>
    <row r="154" spans="1:3">
      <c r="A154">
        <v>189940</v>
      </c>
      <c r="B154" t="s">
        <v>190</v>
      </c>
      <c r="C154" s="110">
        <v>-1.0864400000000001</v>
      </c>
    </row>
    <row r="155" spans="1:3">
      <c r="A155">
        <v>19</v>
      </c>
      <c r="B155" t="s">
        <v>191</v>
      </c>
      <c r="C155" s="110">
        <v>3.8639099999999997</v>
      </c>
    </row>
    <row r="156" spans="1:3">
      <c r="A156">
        <v>1901</v>
      </c>
      <c r="B156" t="s">
        <v>192</v>
      </c>
      <c r="C156" s="110">
        <v>0</v>
      </c>
    </row>
    <row r="157" spans="1:3">
      <c r="A157">
        <v>1902</v>
      </c>
      <c r="B157" t="s">
        <v>153</v>
      </c>
      <c r="C157" s="110">
        <v>0</v>
      </c>
    </row>
    <row r="158" spans="1:3">
      <c r="A158">
        <v>190205</v>
      </c>
      <c r="B158" t="s">
        <v>198</v>
      </c>
      <c r="C158" s="110">
        <v>0</v>
      </c>
    </row>
    <row r="159" spans="1:3">
      <c r="A159">
        <v>190245</v>
      </c>
      <c r="B159" t="s">
        <v>205</v>
      </c>
      <c r="C159" s="110">
        <v>0</v>
      </c>
    </row>
    <row r="160" spans="1:3">
      <c r="A160">
        <v>190255</v>
      </c>
      <c r="B160" t="s">
        <v>149</v>
      </c>
      <c r="C160" s="110">
        <v>0</v>
      </c>
    </row>
    <row r="161" spans="1:3">
      <c r="A161">
        <v>190265</v>
      </c>
      <c r="B161" t="s">
        <v>169</v>
      </c>
      <c r="C161" s="110">
        <v>0</v>
      </c>
    </row>
    <row r="162" spans="1:3">
      <c r="A162">
        <v>190270</v>
      </c>
      <c r="B162" t="s">
        <v>460</v>
      </c>
      <c r="C162" s="110">
        <v>0</v>
      </c>
    </row>
    <row r="163" spans="1:3">
      <c r="A163">
        <v>190275</v>
      </c>
      <c r="B163" t="s">
        <v>207</v>
      </c>
      <c r="C163" s="110">
        <v>0</v>
      </c>
    </row>
    <row r="164" spans="1:3">
      <c r="A164">
        <v>190285</v>
      </c>
      <c r="B164" t="s">
        <v>832</v>
      </c>
      <c r="C164" s="110">
        <v>0</v>
      </c>
    </row>
    <row r="165" spans="1:3">
      <c r="A165">
        <v>1904</v>
      </c>
      <c r="B165" t="s">
        <v>212</v>
      </c>
      <c r="C165" s="110">
        <v>0</v>
      </c>
    </row>
    <row r="166" spans="1:3">
      <c r="A166">
        <v>190405</v>
      </c>
      <c r="B166" t="s">
        <v>120</v>
      </c>
      <c r="C166" s="110">
        <v>0</v>
      </c>
    </row>
    <row r="167" spans="1:3">
      <c r="A167">
        <v>190410</v>
      </c>
      <c r="B167" t="s">
        <v>213</v>
      </c>
      <c r="C167" s="110">
        <v>0</v>
      </c>
    </row>
    <row r="168" spans="1:3">
      <c r="A168">
        <v>190490</v>
      </c>
      <c r="B168" t="s">
        <v>126</v>
      </c>
      <c r="C168" s="110">
        <v>0</v>
      </c>
    </row>
    <row r="169" spans="1:3">
      <c r="A169">
        <v>190499</v>
      </c>
      <c r="B169" t="s">
        <v>214</v>
      </c>
      <c r="C169" s="110">
        <v>0</v>
      </c>
    </row>
    <row r="170" spans="1:3">
      <c r="A170">
        <v>1905</v>
      </c>
      <c r="B170" t="s">
        <v>215</v>
      </c>
      <c r="C170" s="110">
        <v>3.8639099999999997</v>
      </c>
    </row>
    <row r="171" spans="1:3">
      <c r="A171">
        <v>190505</v>
      </c>
      <c r="B171" t="s">
        <v>216</v>
      </c>
      <c r="C171" s="110">
        <v>0</v>
      </c>
    </row>
    <row r="172" spans="1:3">
      <c r="A172">
        <v>190510</v>
      </c>
      <c r="B172" t="s">
        <v>217</v>
      </c>
      <c r="C172" s="110">
        <v>0</v>
      </c>
    </row>
    <row r="173" spans="1:3">
      <c r="A173">
        <v>190515</v>
      </c>
      <c r="B173" t="s">
        <v>218</v>
      </c>
      <c r="C173" s="110">
        <v>0</v>
      </c>
    </row>
    <row r="174" spans="1:3">
      <c r="A174">
        <v>190520</v>
      </c>
      <c r="B174" t="s">
        <v>219</v>
      </c>
      <c r="C174" s="110">
        <v>4.0911900000000001</v>
      </c>
    </row>
    <row r="175" spans="1:3">
      <c r="A175">
        <v>190525</v>
      </c>
      <c r="B175" t="s">
        <v>220</v>
      </c>
      <c r="C175" s="110">
        <v>0</v>
      </c>
    </row>
    <row r="176" spans="1:3">
      <c r="A176">
        <v>190590</v>
      </c>
      <c r="B176" t="s">
        <v>126</v>
      </c>
      <c r="C176" s="110">
        <v>0</v>
      </c>
    </row>
    <row r="177" spans="1:3">
      <c r="A177">
        <v>190599</v>
      </c>
      <c r="B177" t="s">
        <v>222</v>
      </c>
      <c r="C177" s="110">
        <v>-0.22728000000000001</v>
      </c>
    </row>
    <row r="178" spans="1:3">
      <c r="A178">
        <v>1906</v>
      </c>
      <c r="B178" t="s">
        <v>223</v>
      </c>
      <c r="C178" s="110">
        <v>0</v>
      </c>
    </row>
    <row r="179" spans="1:3">
      <c r="A179">
        <v>190615</v>
      </c>
      <c r="B179" t="s">
        <v>226</v>
      </c>
      <c r="C179" s="110">
        <v>0</v>
      </c>
    </row>
    <row r="180" spans="1:3">
      <c r="A180">
        <v>1908</v>
      </c>
      <c r="B180" t="s">
        <v>228</v>
      </c>
      <c r="C180" s="110">
        <v>0</v>
      </c>
    </row>
    <row r="181" spans="1:3">
      <c r="A181">
        <v>1910</v>
      </c>
      <c r="B181" t="s">
        <v>229</v>
      </c>
      <c r="C181" s="110">
        <v>0</v>
      </c>
    </row>
    <row r="182" spans="1:3">
      <c r="A182">
        <v>1990</v>
      </c>
      <c r="B182" t="s">
        <v>126</v>
      </c>
      <c r="C182" s="110">
        <v>0</v>
      </c>
    </row>
    <row r="183" spans="1:3">
      <c r="A183">
        <v>199005</v>
      </c>
      <c r="B183" t="s">
        <v>833</v>
      </c>
      <c r="C183" s="110">
        <v>0</v>
      </c>
    </row>
    <row r="184" spans="1:3">
      <c r="A184">
        <v>199010</v>
      </c>
      <c r="B184" t="s">
        <v>231</v>
      </c>
      <c r="C184" s="110">
        <v>0</v>
      </c>
    </row>
    <row r="185" spans="1:3">
      <c r="A185">
        <v>199015</v>
      </c>
      <c r="B185" t="s">
        <v>232</v>
      </c>
      <c r="C185" s="110">
        <v>0</v>
      </c>
    </row>
    <row r="186" spans="1:3">
      <c r="A186">
        <v>199025</v>
      </c>
      <c r="B186" t="s">
        <v>234</v>
      </c>
      <c r="C186" s="110">
        <v>0</v>
      </c>
    </row>
    <row r="187" spans="1:3">
      <c r="A187">
        <v>199090</v>
      </c>
      <c r="B187" t="s">
        <v>235</v>
      </c>
      <c r="C187" s="110">
        <v>0</v>
      </c>
    </row>
    <row r="188" spans="1:3">
      <c r="A188">
        <v>1999</v>
      </c>
      <c r="B188" t="s">
        <v>236</v>
      </c>
      <c r="C188" s="110">
        <v>0</v>
      </c>
    </row>
    <row r="189" spans="1:3">
      <c r="A189">
        <v>199910</v>
      </c>
      <c r="B189" t="s">
        <v>238</v>
      </c>
      <c r="C189" s="110">
        <v>0</v>
      </c>
    </row>
    <row r="190" spans="1:3">
      <c r="A190">
        <v>199990</v>
      </c>
      <c r="B190" t="s">
        <v>239</v>
      </c>
      <c r="C190" s="110">
        <v>0</v>
      </c>
    </row>
    <row r="191" spans="1:3">
      <c r="A191">
        <v>2</v>
      </c>
      <c r="B191" t="s">
        <v>834</v>
      </c>
      <c r="C191" s="110">
        <v>3.9583200000000001</v>
      </c>
    </row>
    <row r="192" spans="1:3">
      <c r="A192">
        <v>23</v>
      </c>
      <c r="B192" t="s">
        <v>266</v>
      </c>
      <c r="C192" s="110">
        <v>0</v>
      </c>
    </row>
    <row r="193" spans="1:3">
      <c r="A193">
        <v>2302</v>
      </c>
      <c r="B193" t="s">
        <v>268</v>
      </c>
      <c r="C193" s="110">
        <v>0</v>
      </c>
    </row>
    <row r="194" spans="1:3">
      <c r="A194">
        <v>230205</v>
      </c>
      <c r="B194" t="s">
        <v>269</v>
      </c>
      <c r="C194" s="110">
        <v>0</v>
      </c>
    </row>
    <row r="195" spans="1:3">
      <c r="A195">
        <v>230210</v>
      </c>
      <c r="B195" t="s">
        <v>270</v>
      </c>
      <c r="C195" s="110">
        <v>0</v>
      </c>
    </row>
    <row r="196" spans="1:3">
      <c r="A196">
        <v>2304</v>
      </c>
      <c r="B196" t="s">
        <v>272</v>
      </c>
      <c r="C196" s="110">
        <v>0</v>
      </c>
    </row>
    <row r="197" spans="1:3">
      <c r="A197">
        <v>230410</v>
      </c>
      <c r="B197" t="s">
        <v>274</v>
      </c>
      <c r="C197" s="110">
        <v>0</v>
      </c>
    </row>
    <row r="198" spans="1:3">
      <c r="A198">
        <v>230415</v>
      </c>
      <c r="B198" t="s">
        <v>154</v>
      </c>
      <c r="C198" s="110">
        <v>0</v>
      </c>
    </row>
    <row r="199" spans="1:3">
      <c r="A199">
        <v>25</v>
      </c>
      <c r="B199" t="s">
        <v>276</v>
      </c>
      <c r="C199" s="110">
        <v>3.9583200000000001</v>
      </c>
    </row>
    <row r="200" spans="1:3">
      <c r="A200">
        <v>2501</v>
      </c>
      <c r="B200" t="s">
        <v>277</v>
      </c>
      <c r="C200" s="110">
        <v>0</v>
      </c>
    </row>
    <row r="201" spans="1:3">
      <c r="A201">
        <v>250135</v>
      </c>
      <c r="B201" t="s">
        <v>279</v>
      </c>
      <c r="C201" s="110">
        <v>0</v>
      </c>
    </row>
    <row r="202" spans="1:3">
      <c r="A202">
        <v>250145</v>
      </c>
      <c r="B202" t="s">
        <v>274</v>
      </c>
      <c r="C202" s="110">
        <v>0</v>
      </c>
    </row>
    <row r="203" spans="1:3">
      <c r="A203">
        <v>250150</v>
      </c>
      <c r="B203" t="s">
        <v>154</v>
      </c>
      <c r="C203" s="110">
        <v>0</v>
      </c>
    </row>
    <row r="204" spans="1:3">
      <c r="A204">
        <v>250190</v>
      </c>
      <c r="B204" t="s">
        <v>126</v>
      </c>
      <c r="C204" s="110">
        <v>0</v>
      </c>
    </row>
    <row r="205" spans="1:3">
      <c r="A205">
        <v>2502</v>
      </c>
      <c r="B205" t="s">
        <v>281</v>
      </c>
      <c r="C205" s="110">
        <v>0</v>
      </c>
    </row>
    <row r="206" spans="1:3">
      <c r="A206">
        <v>2503</v>
      </c>
      <c r="B206" t="s">
        <v>282</v>
      </c>
      <c r="C206" s="110">
        <v>2.5554200000000002</v>
      </c>
    </row>
    <row r="207" spans="1:3">
      <c r="A207">
        <v>250305</v>
      </c>
      <c r="B207" t="s">
        <v>283</v>
      </c>
      <c r="C207" s="110">
        <v>0</v>
      </c>
    </row>
    <row r="208" spans="1:3">
      <c r="A208">
        <v>250310</v>
      </c>
      <c r="B208" t="s">
        <v>284</v>
      </c>
      <c r="C208" s="110">
        <v>0</v>
      </c>
    </row>
    <row r="209" spans="1:3">
      <c r="A209">
        <v>250315</v>
      </c>
      <c r="B209" t="s">
        <v>285</v>
      </c>
      <c r="C209" s="110">
        <v>2.5554200000000002</v>
      </c>
    </row>
    <row r="210" spans="1:3">
      <c r="A210">
        <v>250320</v>
      </c>
      <c r="B210" t="s">
        <v>286</v>
      </c>
      <c r="C210" s="110">
        <v>0</v>
      </c>
    </row>
    <row r="211" spans="1:3">
      <c r="A211">
        <v>250325</v>
      </c>
      <c r="B211" t="s">
        <v>287</v>
      </c>
      <c r="C211" s="110">
        <v>0</v>
      </c>
    </row>
    <row r="212" spans="1:3">
      <c r="A212">
        <v>250330</v>
      </c>
      <c r="B212" t="s">
        <v>288</v>
      </c>
      <c r="C212" s="110">
        <v>0</v>
      </c>
    </row>
    <row r="213" spans="1:3">
      <c r="A213">
        <v>250390</v>
      </c>
      <c r="B213" t="s">
        <v>111</v>
      </c>
      <c r="C213" s="110">
        <v>0</v>
      </c>
    </row>
    <row r="214" spans="1:3">
      <c r="A214">
        <v>2504</v>
      </c>
      <c r="B214" t="s">
        <v>289</v>
      </c>
      <c r="C214" s="110">
        <v>1.1191900000000001</v>
      </c>
    </row>
    <row r="215" spans="1:3">
      <c r="A215">
        <v>250405</v>
      </c>
      <c r="B215" t="s">
        <v>290</v>
      </c>
      <c r="C215" s="110">
        <v>0.52866000000000002</v>
      </c>
    </row>
    <row r="216" spans="1:3">
      <c r="A216">
        <v>250490</v>
      </c>
      <c r="B216" t="s">
        <v>291</v>
      </c>
      <c r="C216" s="110">
        <v>0.59053</v>
      </c>
    </row>
    <row r="217" spans="1:3">
      <c r="A217">
        <v>2505</v>
      </c>
      <c r="B217" t="s">
        <v>292</v>
      </c>
      <c r="C217" s="110">
        <v>0</v>
      </c>
    </row>
    <row r="218" spans="1:3">
      <c r="A218">
        <v>250505</v>
      </c>
      <c r="B218" t="s">
        <v>293</v>
      </c>
      <c r="C218" s="110">
        <v>0</v>
      </c>
    </row>
    <row r="219" spans="1:3">
      <c r="A219">
        <v>250510</v>
      </c>
      <c r="B219" t="s">
        <v>294</v>
      </c>
      <c r="C219" s="110">
        <v>0</v>
      </c>
    </row>
    <row r="220" spans="1:3">
      <c r="A220">
        <v>250590</v>
      </c>
      <c r="B220" t="s">
        <v>295</v>
      </c>
      <c r="C220" s="110">
        <v>0</v>
      </c>
    </row>
    <row r="221" spans="1:3">
      <c r="A221">
        <v>2506</v>
      </c>
      <c r="B221" t="s">
        <v>296</v>
      </c>
      <c r="C221" s="110">
        <v>0</v>
      </c>
    </row>
    <row r="222" spans="1:3">
      <c r="A222">
        <v>2590</v>
      </c>
      <c r="B222" t="s">
        <v>301</v>
      </c>
      <c r="C222" s="110">
        <v>0.28370999999999996</v>
      </c>
    </row>
    <row r="223" spans="1:3">
      <c r="A223">
        <v>259005</v>
      </c>
      <c r="B223" t="s">
        <v>302</v>
      </c>
      <c r="C223" s="110">
        <v>0</v>
      </c>
    </row>
    <row r="224" spans="1:3">
      <c r="A224">
        <v>259015</v>
      </c>
      <c r="B224" t="s">
        <v>304</v>
      </c>
      <c r="C224" s="110">
        <v>0</v>
      </c>
    </row>
    <row r="225" spans="1:3">
      <c r="A225">
        <v>259090</v>
      </c>
      <c r="B225" t="s">
        <v>306</v>
      </c>
      <c r="C225" s="110">
        <v>0.28370999999999996</v>
      </c>
    </row>
    <row r="226" spans="1:3">
      <c r="A226">
        <v>26</v>
      </c>
      <c r="B226" t="s">
        <v>307</v>
      </c>
      <c r="C226" s="110">
        <v>0</v>
      </c>
    </row>
    <row r="227" spans="1:3">
      <c r="A227">
        <v>2601</v>
      </c>
      <c r="B227" t="s">
        <v>308</v>
      </c>
      <c r="C227" s="110">
        <v>0</v>
      </c>
    </row>
    <row r="228" spans="1:3">
      <c r="A228">
        <v>2602</v>
      </c>
      <c r="B228" t="s">
        <v>309</v>
      </c>
      <c r="C228" s="110">
        <v>0</v>
      </c>
    </row>
    <row r="229" spans="1:3">
      <c r="A229">
        <v>260205</v>
      </c>
      <c r="B229" t="s">
        <v>29</v>
      </c>
      <c r="C229" s="110">
        <v>0</v>
      </c>
    </row>
    <row r="230" spans="1:3">
      <c r="A230">
        <v>260210</v>
      </c>
      <c r="B230" t="s">
        <v>30</v>
      </c>
      <c r="C230" s="110">
        <v>0</v>
      </c>
    </row>
    <row r="231" spans="1:3">
      <c r="A231">
        <v>260215</v>
      </c>
      <c r="B231" t="s">
        <v>31</v>
      </c>
      <c r="C231" s="110">
        <v>0</v>
      </c>
    </row>
    <row r="232" spans="1:3">
      <c r="A232">
        <v>260220</v>
      </c>
      <c r="B232" t="s">
        <v>32</v>
      </c>
      <c r="C232" s="110">
        <v>0</v>
      </c>
    </row>
    <row r="233" spans="1:3">
      <c r="A233">
        <v>260225</v>
      </c>
      <c r="B233" t="s">
        <v>33</v>
      </c>
      <c r="C233" s="110">
        <v>0</v>
      </c>
    </row>
    <row r="234" spans="1:3">
      <c r="A234">
        <v>2603</v>
      </c>
      <c r="B234" t="s">
        <v>310</v>
      </c>
      <c r="C234" s="110">
        <v>0</v>
      </c>
    </row>
    <row r="235" spans="1:3">
      <c r="A235">
        <v>260305</v>
      </c>
      <c r="B235" t="s">
        <v>29</v>
      </c>
      <c r="C235" s="110">
        <v>0</v>
      </c>
    </row>
    <row r="236" spans="1:3">
      <c r="A236">
        <v>260310</v>
      </c>
      <c r="B236" t="s">
        <v>30</v>
      </c>
      <c r="C236" s="110">
        <v>0</v>
      </c>
    </row>
    <row r="237" spans="1:3">
      <c r="A237">
        <v>260315</v>
      </c>
      <c r="B237" t="s">
        <v>31</v>
      </c>
      <c r="C237" s="110">
        <v>0</v>
      </c>
    </row>
    <row r="238" spans="1:3">
      <c r="A238">
        <v>260320</v>
      </c>
      <c r="B238" t="s">
        <v>32</v>
      </c>
      <c r="C238" s="110">
        <v>0</v>
      </c>
    </row>
    <row r="239" spans="1:3">
      <c r="A239">
        <v>260325</v>
      </c>
      <c r="B239" t="s">
        <v>33</v>
      </c>
      <c r="C239" s="110">
        <v>0</v>
      </c>
    </row>
    <row r="240" spans="1:3">
      <c r="A240">
        <v>2690</v>
      </c>
      <c r="B240" t="s">
        <v>317</v>
      </c>
      <c r="C240" s="110">
        <v>0</v>
      </c>
    </row>
    <row r="241" spans="1:3">
      <c r="A241">
        <v>269005</v>
      </c>
      <c r="B241" t="s">
        <v>29</v>
      </c>
      <c r="C241" s="110">
        <v>0</v>
      </c>
    </row>
    <row r="242" spans="1:3">
      <c r="A242">
        <v>269010</v>
      </c>
      <c r="B242" t="s">
        <v>30</v>
      </c>
      <c r="C242" s="110">
        <v>0</v>
      </c>
    </row>
    <row r="243" spans="1:3">
      <c r="A243">
        <v>269015</v>
      </c>
      <c r="B243" t="s">
        <v>31</v>
      </c>
      <c r="C243" s="110">
        <v>0</v>
      </c>
    </row>
    <row r="244" spans="1:3">
      <c r="A244">
        <v>269020</v>
      </c>
      <c r="B244" t="s">
        <v>32</v>
      </c>
      <c r="C244" s="110">
        <v>0</v>
      </c>
    </row>
    <row r="245" spans="1:3">
      <c r="A245">
        <v>269025</v>
      </c>
      <c r="B245" t="s">
        <v>33</v>
      </c>
      <c r="C245" s="110">
        <v>0</v>
      </c>
    </row>
    <row r="246" spans="1:3">
      <c r="A246">
        <v>27</v>
      </c>
      <c r="B246" t="s">
        <v>318</v>
      </c>
      <c r="C246" s="110">
        <v>0</v>
      </c>
    </row>
    <row r="247" spans="1:3">
      <c r="A247">
        <v>2702</v>
      </c>
      <c r="B247" t="s">
        <v>274</v>
      </c>
      <c r="C247" s="110">
        <v>0</v>
      </c>
    </row>
    <row r="248" spans="1:3">
      <c r="A248">
        <v>270205</v>
      </c>
      <c r="B248" t="s">
        <v>322</v>
      </c>
      <c r="C248" s="110">
        <v>0</v>
      </c>
    </row>
    <row r="249" spans="1:3">
      <c r="A249">
        <v>2703</v>
      </c>
      <c r="B249" t="s">
        <v>154</v>
      </c>
      <c r="C249" s="110">
        <v>0</v>
      </c>
    </row>
    <row r="250" spans="1:3">
      <c r="A250">
        <v>270390</v>
      </c>
      <c r="B250" t="s">
        <v>154</v>
      </c>
      <c r="C250" s="110">
        <v>0</v>
      </c>
    </row>
    <row r="251" spans="1:3">
      <c r="A251">
        <v>2790</v>
      </c>
      <c r="B251" t="s">
        <v>327</v>
      </c>
      <c r="C251" s="110">
        <v>0</v>
      </c>
    </row>
    <row r="252" spans="1:3">
      <c r="A252">
        <v>28</v>
      </c>
      <c r="B252" t="s">
        <v>328</v>
      </c>
      <c r="C252" s="110">
        <v>0</v>
      </c>
    </row>
    <row r="253" spans="1:3">
      <c r="A253">
        <v>2801</v>
      </c>
      <c r="B253" t="s">
        <v>329</v>
      </c>
      <c r="C253" s="110">
        <v>0</v>
      </c>
    </row>
    <row r="254" spans="1:3">
      <c r="A254">
        <v>280105</v>
      </c>
      <c r="B254" t="s">
        <v>329</v>
      </c>
      <c r="C254" s="110">
        <v>0</v>
      </c>
    </row>
    <row r="255" spans="1:3">
      <c r="A255">
        <v>280110</v>
      </c>
      <c r="B255" t="s">
        <v>330</v>
      </c>
      <c r="C255" s="110">
        <v>0</v>
      </c>
    </row>
    <row r="256" spans="1:3">
      <c r="A256">
        <v>2802</v>
      </c>
      <c r="B256" t="s">
        <v>331</v>
      </c>
      <c r="C256" s="110">
        <v>0</v>
      </c>
    </row>
    <row r="257" spans="1:3">
      <c r="A257">
        <v>29</v>
      </c>
      <c r="B257" t="s">
        <v>332</v>
      </c>
      <c r="C257" s="110">
        <v>0</v>
      </c>
    </row>
    <row r="258" spans="1:3">
      <c r="A258">
        <v>2901</v>
      </c>
      <c r="B258" t="s">
        <v>333</v>
      </c>
      <c r="C258" s="110">
        <v>0</v>
      </c>
    </row>
    <row r="259" spans="1:3">
      <c r="A259">
        <v>290115</v>
      </c>
      <c r="B259" t="s">
        <v>336</v>
      </c>
      <c r="C259" s="110">
        <v>0</v>
      </c>
    </row>
    <row r="260" spans="1:3">
      <c r="A260">
        <v>290190</v>
      </c>
      <c r="B260" t="s">
        <v>126</v>
      </c>
      <c r="C260" s="110">
        <v>0</v>
      </c>
    </row>
    <row r="261" spans="1:3">
      <c r="A261">
        <v>2904</v>
      </c>
      <c r="B261" t="s">
        <v>280</v>
      </c>
      <c r="C261" s="110">
        <v>0</v>
      </c>
    </row>
    <row r="262" spans="1:3">
      <c r="A262">
        <v>2908</v>
      </c>
      <c r="B262" t="s">
        <v>228</v>
      </c>
      <c r="C262" s="110">
        <v>0</v>
      </c>
    </row>
    <row r="263" spans="1:3">
      <c r="A263">
        <v>2910</v>
      </c>
      <c r="B263" t="s">
        <v>341</v>
      </c>
      <c r="C263" s="110">
        <v>0</v>
      </c>
    </row>
    <row r="264" spans="1:3">
      <c r="A264">
        <v>2990</v>
      </c>
      <c r="B264" t="s">
        <v>126</v>
      </c>
      <c r="C264" s="110">
        <v>0</v>
      </c>
    </row>
    <row r="265" spans="1:3">
      <c r="A265">
        <v>299005</v>
      </c>
      <c r="B265" t="s">
        <v>342</v>
      </c>
      <c r="C265" s="110">
        <v>0</v>
      </c>
    </row>
    <row r="266" spans="1:3">
      <c r="A266">
        <v>299090</v>
      </c>
      <c r="B266" t="s">
        <v>835</v>
      </c>
      <c r="C266" s="110">
        <v>0</v>
      </c>
    </row>
    <row r="267" spans="1:3">
      <c r="A267">
        <v>3</v>
      </c>
      <c r="B267" t="s">
        <v>346</v>
      </c>
      <c r="C267" s="110">
        <v>261.43760000000003</v>
      </c>
    </row>
    <row r="268" spans="1:3">
      <c r="A268">
        <v>31</v>
      </c>
      <c r="B268" t="s">
        <v>347</v>
      </c>
      <c r="C268" s="110">
        <v>40</v>
      </c>
    </row>
    <row r="269" spans="1:3">
      <c r="A269">
        <v>3101</v>
      </c>
      <c r="B269" t="s">
        <v>348</v>
      </c>
      <c r="C269" s="110">
        <v>40</v>
      </c>
    </row>
    <row r="270" spans="1:3">
      <c r="A270">
        <v>3102</v>
      </c>
      <c r="B270" t="s">
        <v>349</v>
      </c>
      <c r="C270" s="110">
        <v>0</v>
      </c>
    </row>
    <row r="271" spans="1:3">
      <c r="A271">
        <v>32</v>
      </c>
      <c r="B271" t="s">
        <v>351</v>
      </c>
      <c r="C271" s="110">
        <v>0</v>
      </c>
    </row>
    <row r="272" spans="1:3">
      <c r="A272">
        <v>3201</v>
      </c>
      <c r="B272" t="s">
        <v>836</v>
      </c>
      <c r="C272" s="110">
        <v>0</v>
      </c>
    </row>
    <row r="273" spans="1:3">
      <c r="A273">
        <v>3202</v>
      </c>
      <c r="B273" t="s">
        <v>353</v>
      </c>
      <c r="C273" s="110">
        <v>0</v>
      </c>
    </row>
    <row r="274" spans="1:3">
      <c r="A274">
        <v>33</v>
      </c>
      <c r="B274" t="s">
        <v>354</v>
      </c>
      <c r="C274" s="110">
        <v>230</v>
      </c>
    </row>
    <row r="275" spans="1:3">
      <c r="A275">
        <v>3301</v>
      </c>
      <c r="B275" t="s">
        <v>355</v>
      </c>
      <c r="C275" s="110">
        <v>0</v>
      </c>
    </row>
    <row r="276" spans="1:3">
      <c r="A276">
        <v>3303</v>
      </c>
      <c r="B276" t="s">
        <v>357</v>
      </c>
      <c r="C276" s="110">
        <v>230</v>
      </c>
    </row>
    <row r="277" spans="1:3">
      <c r="A277">
        <v>330305</v>
      </c>
      <c r="B277" t="s">
        <v>358</v>
      </c>
      <c r="C277" s="110">
        <v>0</v>
      </c>
    </row>
    <row r="278" spans="1:3">
      <c r="A278">
        <v>330310</v>
      </c>
      <c r="B278" t="s">
        <v>359</v>
      </c>
      <c r="C278" s="110">
        <v>230</v>
      </c>
    </row>
    <row r="279" spans="1:3">
      <c r="A279">
        <v>330390</v>
      </c>
      <c r="B279" t="s">
        <v>111</v>
      </c>
      <c r="C279" s="110">
        <v>0</v>
      </c>
    </row>
    <row r="280" spans="1:3">
      <c r="A280">
        <v>3304</v>
      </c>
      <c r="B280" t="s">
        <v>360</v>
      </c>
      <c r="C280" s="110">
        <v>0</v>
      </c>
    </row>
    <row r="281" spans="1:3">
      <c r="A281">
        <v>3305</v>
      </c>
      <c r="B281" t="s">
        <v>361</v>
      </c>
      <c r="C281" s="110">
        <v>0</v>
      </c>
    </row>
    <row r="282" spans="1:3">
      <c r="A282">
        <v>3310</v>
      </c>
      <c r="B282" t="s">
        <v>362</v>
      </c>
      <c r="C282" s="110">
        <v>0</v>
      </c>
    </row>
    <row r="283" spans="1:3">
      <c r="A283">
        <v>34</v>
      </c>
      <c r="B283" t="s">
        <v>363</v>
      </c>
      <c r="C283" s="110">
        <v>0</v>
      </c>
    </row>
    <row r="284" spans="1:3">
      <c r="A284">
        <v>3402</v>
      </c>
      <c r="B284" t="s">
        <v>365</v>
      </c>
      <c r="C284" s="110">
        <v>0</v>
      </c>
    </row>
    <row r="285" spans="1:3">
      <c r="A285">
        <v>340205</v>
      </c>
      <c r="B285" t="s">
        <v>366</v>
      </c>
      <c r="C285" s="110">
        <v>0</v>
      </c>
    </row>
    <row r="286" spans="1:3">
      <c r="A286">
        <v>340210</v>
      </c>
      <c r="B286" t="s">
        <v>367</v>
      </c>
      <c r="C286" s="110">
        <v>0</v>
      </c>
    </row>
    <row r="287" spans="1:3">
      <c r="A287">
        <v>3490</v>
      </c>
      <c r="B287" t="s">
        <v>126</v>
      </c>
      <c r="C287" s="110">
        <v>0</v>
      </c>
    </row>
    <row r="288" spans="1:3">
      <c r="A288">
        <v>35</v>
      </c>
      <c r="B288" t="s">
        <v>368</v>
      </c>
      <c r="C288" s="110">
        <v>0</v>
      </c>
    </row>
    <row r="289" spans="1:3">
      <c r="A289">
        <v>3501</v>
      </c>
      <c r="B289" t="s">
        <v>369</v>
      </c>
      <c r="C289" s="110">
        <v>0</v>
      </c>
    </row>
    <row r="290" spans="1:3">
      <c r="A290">
        <v>3504</v>
      </c>
      <c r="B290" t="s">
        <v>837</v>
      </c>
      <c r="C290" s="110">
        <v>0</v>
      </c>
    </row>
    <row r="291" spans="1:3">
      <c r="A291">
        <v>36</v>
      </c>
      <c r="B291" t="s">
        <v>371</v>
      </c>
      <c r="C291" s="110">
        <v>-8.5624000000000002</v>
      </c>
    </row>
    <row r="292" spans="1:3">
      <c r="A292">
        <v>3601</v>
      </c>
      <c r="B292" t="s">
        <v>372</v>
      </c>
      <c r="C292" s="110">
        <v>0</v>
      </c>
    </row>
    <row r="293" spans="1:3">
      <c r="A293">
        <v>3602</v>
      </c>
      <c r="B293" t="s">
        <v>373</v>
      </c>
      <c r="C293" s="110">
        <v>0</v>
      </c>
    </row>
    <row r="294" spans="1:3">
      <c r="A294">
        <v>3603</v>
      </c>
      <c r="B294" t="s">
        <v>838</v>
      </c>
      <c r="C294" s="110">
        <v>0</v>
      </c>
    </row>
    <row r="295" spans="1:3">
      <c r="A295">
        <v>3604</v>
      </c>
      <c r="B295" t="s">
        <v>374</v>
      </c>
      <c r="C295" s="110">
        <v>-8.5624000000000002</v>
      </c>
    </row>
    <row r="296" spans="1:3">
      <c r="A296">
        <v>4</v>
      </c>
      <c r="B296" t="s">
        <v>241</v>
      </c>
      <c r="C296" s="110">
        <v>88.347859999999997</v>
      </c>
    </row>
    <row r="297" spans="1:3">
      <c r="A297">
        <v>41</v>
      </c>
      <c r="B297" t="s">
        <v>593</v>
      </c>
      <c r="C297" s="110">
        <v>0</v>
      </c>
    </row>
    <row r="298" spans="1:3">
      <c r="A298">
        <v>4103</v>
      </c>
      <c r="B298" t="s">
        <v>279</v>
      </c>
      <c r="C298" s="110">
        <v>0</v>
      </c>
    </row>
    <row r="299" spans="1:3">
      <c r="A299">
        <v>410305</v>
      </c>
      <c r="B299" t="s">
        <v>308</v>
      </c>
      <c r="C299" s="110">
        <v>0</v>
      </c>
    </row>
    <row r="300" spans="1:3">
      <c r="A300">
        <v>410310</v>
      </c>
      <c r="B300" t="s">
        <v>309</v>
      </c>
      <c r="C300" s="110">
        <v>0</v>
      </c>
    </row>
    <row r="301" spans="1:3">
      <c r="A301">
        <v>410315</v>
      </c>
      <c r="B301" t="s">
        <v>310</v>
      </c>
      <c r="C301" s="110">
        <v>0</v>
      </c>
    </row>
    <row r="302" spans="1:3">
      <c r="A302">
        <v>410350</v>
      </c>
      <c r="B302" t="s">
        <v>317</v>
      </c>
      <c r="C302" s="110">
        <v>0</v>
      </c>
    </row>
    <row r="303" spans="1:3">
      <c r="A303">
        <v>4104</v>
      </c>
      <c r="B303" t="s">
        <v>839</v>
      </c>
      <c r="C303" s="110">
        <v>0</v>
      </c>
    </row>
    <row r="304" spans="1:3">
      <c r="A304">
        <v>410410</v>
      </c>
      <c r="B304" t="s">
        <v>274</v>
      </c>
      <c r="C304" s="110">
        <v>0</v>
      </c>
    </row>
    <row r="305" spans="1:3">
      <c r="A305">
        <v>410415</v>
      </c>
      <c r="B305" t="s">
        <v>154</v>
      </c>
      <c r="C305" s="110">
        <v>0</v>
      </c>
    </row>
    <row r="306" spans="1:3">
      <c r="A306">
        <v>410420</v>
      </c>
      <c r="B306" t="s">
        <v>329</v>
      </c>
      <c r="C306" s="110">
        <v>0</v>
      </c>
    </row>
    <row r="307" spans="1:3">
      <c r="A307">
        <v>4105</v>
      </c>
      <c r="B307" t="s">
        <v>840</v>
      </c>
      <c r="C307" s="110">
        <v>0</v>
      </c>
    </row>
    <row r="308" spans="1:3">
      <c r="A308">
        <v>410590</v>
      </c>
      <c r="B308" t="s">
        <v>126</v>
      </c>
      <c r="C308" s="110">
        <v>0</v>
      </c>
    </row>
    <row r="309" spans="1:3">
      <c r="A309">
        <v>42</v>
      </c>
      <c r="B309" t="s">
        <v>613</v>
      </c>
      <c r="C309" s="110">
        <v>0.1782</v>
      </c>
    </row>
    <row r="310" spans="1:3">
      <c r="A310">
        <v>4201</v>
      </c>
      <c r="B310" t="s">
        <v>279</v>
      </c>
      <c r="C310" s="110">
        <v>0</v>
      </c>
    </row>
    <row r="311" spans="1:3">
      <c r="A311">
        <v>4203</v>
      </c>
      <c r="B311" t="s">
        <v>270</v>
      </c>
      <c r="C311" s="110">
        <v>0</v>
      </c>
    </row>
    <row r="312" spans="1:3">
      <c r="A312">
        <v>4205</v>
      </c>
      <c r="B312" t="s">
        <v>841</v>
      </c>
      <c r="C312" s="110">
        <v>0</v>
      </c>
    </row>
    <row r="313" spans="1:3">
      <c r="A313">
        <v>4290</v>
      </c>
      <c r="B313" t="s">
        <v>235</v>
      </c>
      <c r="C313" s="110">
        <v>0.1782</v>
      </c>
    </row>
    <row r="314" spans="1:3">
      <c r="A314">
        <v>43</v>
      </c>
      <c r="B314" t="s">
        <v>625</v>
      </c>
      <c r="C314" s="110">
        <v>2.50861</v>
      </c>
    </row>
    <row r="315" spans="1:3">
      <c r="A315">
        <v>4301</v>
      </c>
      <c r="B315" t="s">
        <v>842</v>
      </c>
      <c r="C315" s="110">
        <v>2.50861</v>
      </c>
    </row>
    <row r="316" spans="1:3">
      <c r="A316">
        <v>4302</v>
      </c>
      <c r="B316" t="s">
        <v>843</v>
      </c>
      <c r="C316" s="110">
        <v>0</v>
      </c>
    </row>
    <row r="317" spans="1:3">
      <c r="A317">
        <v>4303</v>
      </c>
      <c r="B317" t="s">
        <v>844</v>
      </c>
      <c r="C317" s="110">
        <v>0</v>
      </c>
    </row>
    <row r="318" spans="1:3">
      <c r="A318">
        <v>430305</v>
      </c>
      <c r="B318" t="s">
        <v>845</v>
      </c>
      <c r="C318" s="110">
        <v>0</v>
      </c>
    </row>
    <row r="319" spans="1:3">
      <c r="A319">
        <v>430390</v>
      </c>
      <c r="B319" t="s">
        <v>111</v>
      </c>
      <c r="C319" s="110">
        <v>0</v>
      </c>
    </row>
    <row r="320" spans="1:3">
      <c r="A320">
        <v>4304</v>
      </c>
      <c r="B320" t="s">
        <v>846</v>
      </c>
      <c r="C320" s="110">
        <v>0</v>
      </c>
    </row>
    <row r="321" spans="1:3">
      <c r="A321">
        <v>4305</v>
      </c>
      <c r="B321" t="s">
        <v>847</v>
      </c>
      <c r="C321" s="110">
        <v>0</v>
      </c>
    </row>
    <row r="322" spans="1:3">
      <c r="A322">
        <v>44</v>
      </c>
      <c r="B322" t="s">
        <v>531</v>
      </c>
      <c r="C322" s="110">
        <v>0</v>
      </c>
    </row>
    <row r="323" spans="1:3">
      <c r="A323">
        <v>4401</v>
      </c>
      <c r="B323" t="s">
        <v>198</v>
      </c>
      <c r="C323" s="110">
        <v>0</v>
      </c>
    </row>
    <row r="324" spans="1:3">
      <c r="A324">
        <v>4403</v>
      </c>
      <c r="B324" t="s">
        <v>205</v>
      </c>
      <c r="C324" s="110">
        <v>0</v>
      </c>
    </row>
    <row r="325" spans="1:3">
      <c r="A325">
        <v>4404</v>
      </c>
      <c r="B325" t="s">
        <v>848</v>
      </c>
      <c r="C325" s="110">
        <v>0</v>
      </c>
    </row>
    <row r="326" spans="1:3">
      <c r="A326">
        <v>4405</v>
      </c>
      <c r="B326" t="s">
        <v>207</v>
      </c>
      <c r="C326" s="110">
        <v>0</v>
      </c>
    </row>
    <row r="327" spans="1:3">
      <c r="A327">
        <v>4407</v>
      </c>
      <c r="B327" t="s">
        <v>849</v>
      </c>
      <c r="C327" s="110">
        <v>0</v>
      </c>
    </row>
    <row r="328" spans="1:3">
      <c r="A328">
        <v>45</v>
      </c>
      <c r="B328" t="s">
        <v>634</v>
      </c>
      <c r="C328" s="110">
        <v>85.243470000000002</v>
      </c>
    </row>
    <row r="329" spans="1:3">
      <c r="A329">
        <v>4501</v>
      </c>
      <c r="B329" t="s">
        <v>850</v>
      </c>
      <c r="C329" s="110">
        <v>41.69567</v>
      </c>
    </row>
    <row r="330" spans="1:3">
      <c r="A330">
        <v>450105</v>
      </c>
      <c r="B330" t="s">
        <v>851</v>
      </c>
      <c r="C330" s="110">
        <v>29.38213</v>
      </c>
    </row>
    <row r="331" spans="1:3">
      <c r="A331">
        <v>450110</v>
      </c>
      <c r="B331" t="s">
        <v>852</v>
      </c>
      <c r="C331" s="110">
        <v>0</v>
      </c>
    </row>
    <row r="332" spans="1:3">
      <c r="A332">
        <v>450115</v>
      </c>
      <c r="B332" t="s">
        <v>853</v>
      </c>
      <c r="C332" s="110">
        <v>0</v>
      </c>
    </row>
    <row r="333" spans="1:3">
      <c r="A333">
        <v>450120</v>
      </c>
      <c r="B333" t="s">
        <v>285</v>
      </c>
      <c r="C333" s="110">
        <v>3.2509000000000001</v>
      </c>
    </row>
    <row r="334" spans="1:3">
      <c r="A334">
        <v>450125</v>
      </c>
      <c r="B334" t="s">
        <v>854</v>
      </c>
      <c r="C334" s="110">
        <v>0</v>
      </c>
    </row>
    <row r="335" spans="1:3">
      <c r="A335">
        <v>450130</v>
      </c>
      <c r="B335" t="s">
        <v>855</v>
      </c>
      <c r="C335" s="110">
        <v>0</v>
      </c>
    </row>
    <row r="336" spans="1:3">
      <c r="A336">
        <v>450135</v>
      </c>
      <c r="B336" t="s">
        <v>286</v>
      </c>
      <c r="C336" s="110">
        <v>0</v>
      </c>
    </row>
    <row r="337" spans="1:3">
      <c r="A337">
        <v>450190</v>
      </c>
      <c r="B337" t="s">
        <v>126</v>
      </c>
      <c r="C337" s="110">
        <v>9.06264</v>
      </c>
    </row>
    <row r="338" spans="1:3">
      <c r="A338">
        <v>4502</v>
      </c>
      <c r="B338" t="s">
        <v>856</v>
      </c>
      <c r="C338" s="110">
        <v>11.4605</v>
      </c>
    </row>
    <row r="339" spans="1:3">
      <c r="A339">
        <v>450205</v>
      </c>
      <c r="B339" t="s">
        <v>857</v>
      </c>
      <c r="C339" s="110">
        <v>0</v>
      </c>
    </row>
    <row r="340" spans="1:3">
      <c r="A340">
        <v>450210</v>
      </c>
      <c r="B340" t="s">
        <v>858</v>
      </c>
      <c r="C340" s="110">
        <v>11.4605</v>
      </c>
    </row>
    <row r="341" spans="1:3">
      <c r="A341">
        <v>4503</v>
      </c>
      <c r="B341" t="s">
        <v>859</v>
      </c>
      <c r="C341" s="110">
        <v>8.8262999999999998</v>
      </c>
    </row>
    <row r="342" spans="1:3">
      <c r="A342">
        <v>450305</v>
      </c>
      <c r="B342" t="s">
        <v>860</v>
      </c>
      <c r="C342" s="110">
        <v>0.24440999999999999</v>
      </c>
    </row>
    <row r="343" spans="1:3">
      <c r="A343">
        <v>450310</v>
      </c>
      <c r="B343" t="s">
        <v>861</v>
      </c>
      <c r="C343" s="110">
        <v>0</v>
      </c>
    </row>
    <row r="344" spans="1:3">
      <c r="A344">
        <v>450315</v>
      </c>
      <c r="B344" t="s">
        <v>862</v>
      </c>
      <c r="C344" s="110">
        <v>8.562850000000001</v>
      </c>
    </row>
    <row r="345" spans="1:3">
      <c r="A345">
        <v>450320</v>
      </c>
      <c r="B345" t="s">
        <v>863</v>
      </c>
      <c r="C345" s="110">
        <v>0</v>
      </c>
    </row>
    <row r="346" spans="1:3">
      <c r="A346">
        <v>450325</v>
      </c>
      <c r="B346" t="s">
        <v>123</v>
      </c>
      <c r="C346" s="110">
        <v>0</v>
      </c>
    </row>
    <row r="347" spans="1:3">
      <c r="A347">
        <v>450330</v>
      </c>
      <c r="B347" t="s">
        <v>136</v>
      </c>
      <c r="C347" s="110">
        <v>0</v>
      </c>
    </row>
    <row r="348" spans="1:3">
      <c r="A348">
        <v>450390</v>
      </c>
      <c r="B348" t="s">
        <v>864</v>
      </c>
      <c r="C348" s="110">
        <v>1.9039999999999998E-2</v>
      </c>
    </row>
    <row r="349" spans="1:3">
      <c r="A349">
        <v>4504</v>
      </c>
      <c r="B349" t="s">
        <v>865</v>
      </c>
      <c r="C349" s="110">
        <v>0.42379</v>
      </c>
    </row>
    <row r="350" spans="1:3">
      <c r="A350">
        <v>450405</v>
      </c>
      <c r="B350" t="s">
        <v>866</v>
      </c>
      <c r="C350" s="110">
        <v>0</v>
      </c>
    </row>
    <row r="351" spans="1:3">
      <c r="A351">
        <v>450410</v>
      </c>
      <c r="B351" t="s">
        <v>867</v>
      </c>
      <c r="C351" s="110">
        <v>0.42379</v>
      </c>
    </row>
    <row r="352" spans="1:3">
      <c r="A352">
        <v>450415</v>
      </c>
      <c r="B352" t="s">
        <v>868</v>
      </c>
      <c r="C352" s="110">
        <v>0</v>
      </c>
    </row>
    <row r="353" spans="1:3">
      <c r="A353">
        <v>450430</v>
      </c>
      <c r="B353" t="s">
        <v>869</v>
      </c>
      <c r="C353" s="110">
        <v>0</v>
      </c>
    </row>
    <row r="354" spans="1:3">
      <c r="A354">
        <v>450490</v>
      </c>
      <c r="B354" t="s">
        <v>870</v>
      </c>
      <c r="C354" s="110">
        <v>0</v>
      </c>
    </row>
    <row r="355" spans="1:3">
      <c r="A355">
        <v>4505</v>
      </c>
      <c r="B355" t="s">
        <v>871</v>
      </c>
      <c r="C355" s="110">
        <v>4.8476800000000004</v>
      </c>
    </row>
    <row r="356" spans="1:3">
      <c r="A356">
        <v>450510</v>
      </c>
      <c r="B356" t="s">
        <v>169</v>
      </c>
      <c r="C356" s="110">
        <v>0</v>
      </c>
    </row>
    <row r="357" spans="1:3">
      <c r="A357">
        <v>450515</v>
      </c>
      <c r="B357" t="s">
        <v>170</v>
      </c>
      <c r="C357" s="110">
        <v>0</v>
      </c>
    </row>
    <row r="358" spans="1:3">
      <c r="A358">
        <v>450520</v>
      </c>
      <c r="B358" t="s">
        <v>171</v>
      </c>
      <c r="C358" s="110">
        <v>0</v>
      </c>
    </row>
    <row r="359" spans="1:3">
      <c r="A359">
        <v>450525</v>
      </c>
      <c r="B359" t="s">
        <v>163</v>
      </c>
      <c r="C359" s="110">
        <v>1.2595000000000001</v>
      </c>
    </row>
    <row r="360" spans="1:3">
      <c r="A360">
        <v>450530</v>
      </c>
      <c r="B360" t="s">
        <v>181</v>
      </c>
      <c r="C360" s="110">
        <v>2.5017399999999999</v>
      </c>
    </row>
    <row r="361" spans="1:3">
      <c r="A361">
        <v>450535</v>
      </c>
      <c r="B361" t="s">
        <v>152</v>
      </c>
      <c r="C361" s="110">
        <v>0</v>
      </c>
    </row>
    <row r="362" spans="1:3">
      <c r="A362">
        <v>450590</v>
      </c>
      <c r="B362" t="s">
        <v>126</v>
      </c>
      <c r="C362" s="110">
        <v>1.0864400000000001</v>
      </c>
    </row>
    <row r="363" spans="1:3">
      <c r="A363">
        <v>4506</v>
      </c>
      <c r="B363" t="s">
        <v>872</v>
      </c>
      <c r="C363" s="110">
        <v>0.22728000000000001</v>
      </c>
    </row>
    <row r="364" spans="1:3">
      <c r="A364">
        <v>450605</v>
      </c>
      <c r="B364" t="s">
        <v>873</v>
      </c>
      <c r="C364" s="110">
        <v>0</v>
      </c>
    </row>
    <row r="365" spans="1:3">
      <c r="A365">
        <v>450610</v>
      </c>
      <c r="B365" t="s">
        <v>216</v>
      </c>
      <c r="C365" s="110">
        <v>0</v>
      </c>
    </row>
    <row r="366" spans="1:3">
      <c r="A366">
        <v>450615</v>
      </c>
      <c r="B366" t="s">
        <v>217</v>
      </c>
      <c r="C366" s="110">
        <v>0</v>
      </c>
    </row>
    <row r="367" spans="1:3">
      <c r="A367">
        <v>450620</v>
      </c>
      <c r="B367" t="s">
        <v>218</v>
      </c>
      <c r="C367" s="110">
        <v>0</v>
      </c>
    </row>
    <row r="368" spans="1:3">
      <c r="A368">
        <v>450625</v>
      </c>
      <c r="B368" t="s">
        <v>219</v>
      </c>
      <c r="C368" s="110">
        <v>0.22728000000000001</v>
      </c>
    </row>
    <row r="369" spans="1:3">
      <c r="A369">
        <v>450630</v>
      </c>
      <c r="B369" t="s">
        <v>220</v>
      </c>
      <c r="C369" s="110">
        <v>0</v>
      </c>
    </row>
    <row r="370" spans="1:3">
      <c r="A370">
        <v>450690</v>
      </c>
      <c r="B370" t="s">
        <v>126</v>
      </c>
      <c r="C370" s="110">
        <v>0</v>
      </c>
    </row>
    <row r="371" spans="1:3">
      <c r="A371">
        <v>4507</v>
      </c>
      <c r="B371" t="s">
        <v>874</v>
      </c>
      <c r="C371" s="110">
        <v>17.762250000000002</v>
      </c>
    </row>
    <row r="372" spans="1:3">
      <c r="A372">
        <v>450705</v>
      </c>
      <c r="B372" t="s">
        <v>875</v>
      </c>
      <c r="C372" s="110">
        <v>0.38018000000000002</v>
      </c>
    </row>
    <row r="373" spans="1:3">
      <c r="A373">
        <v>450710</v>
      </c>
      <c r="B373" t="s">
        <v>365</v>
      </c>
      <c r="C373" s="110">
        <v>0</v>
      </c>
    </row>
    <row r="374" spans="1:3">
      <c r="A374">
        <v>450715</v>
      </c>
      <c r="B374" t="s">
        <v>876</v>
      </c>
      <c r="C374" s="110">
        <v>0</v>
      </c>
    </row>
    <row r="375" spans="1:3">
      <c r="A375">
        <v>450790</v>
      </c>
      <c r="B375" t="s">
        <v>126</v>
      </c>
      <c r="C375" s="110">
        <v>17.382069999999999</v>
      </c>
    </row>
    <row r="376" spans="1:3">
      <c r="A376">
        <v>46</v>
      </c>
      <c r="B376" t="s">
        <v>644</v>
      </c>
      <c r="C376" s="110">
        <v>0.11070000000000001</v>
      </c>
    </row>
    <row r="377" spans="1:3">
      <c r="A377">
        <v>4690</v>
      </c>
      <c r="B377" t="s">
        <v>111</v>
      </c>
      <c r="C377" s="110">
        <v>0.11070000000000001</v>
      </c>
    </row>
    <row r="378" spans="1:3">
      <c r="A378">
        <v>47</v>
      </c>
      <c r="B378" t="s">
        <v>649</v>
      </c>
      <c r="C378" s="110">
        <v>0.30687999999999999</v>
      </c>
    </row>
    <row r="379" spans="1:3">
      <c r="A379">
        <v>4701</v>
      </c>
      <c r="B379" t="s">
        <v>877</v>
      </c>
      <c r="C379" s="110">
        <v>0</v>
      </c>
    </row>
    <row r="380" spans="1:3">
      <c r="A380">
        <v>4703</v>
      </c>
      <c r="B380" t="s">
        <v>878</v>
      </c>
      <c r="C380" s="110">
        <v>0</v>
      </c>
    </row>
    <row r="381" spans="1:3">
      <c r="A381">
        <v>4790</v>
      </c>
      <c r="B381" t="s">
        <v>126</v>
      </c>
      <c r="C381" s="110">
        <v>0.30687999999999999</v>
      </c>
    </row>
    <row r="382" spans="1:3">
      <c r="A382">
        <v>48</v>
      </c>
      <c r="B382" t="s">
        <v>652</v>
      </c>
      <c r="C382" s="110">
        <v>0</v>
      </c>
    </row>
    <row r="383" spans="1:3">
      <c r="A383">
        <v>4810</v>
      </c>
      <c r="B383" t="s">
        <v>287</v>
      </c>
      <c r="C383" s="110">
        <v>0</v>
      </c>
    </row>
    <row r="384" spans="1:3">
      <c r="A384">
        <v>4815</v>
      </c>
      <c r="B384" t="s">
        <v>293</v>
      </c>
      <c r="C384" s="110">
        <v>0</v>
      </c>
    </row>
    <row r="385" spans="1:3">
      <c r="A385">
        <v>4890</v>
      </c>
      <c r="B385" t="s">
        <v>126</v>
      </c>
      <c r="C385" s="110">
        <v>0</v>
      </c>
    </row>
    <row r="386" spans="1:3">
      <c r="A386">
        <v>5</v>
      </c>
      <c r="B386" t="s">
        <v>377</v>
      </c>
      <c r="C386" s="110">
        <v>79.78546</v>
      </c>
    </row>
    <row r="387" spans="1:3">
      <c r="A387">
        <v>51</v>
      </c>
      <c r="B387" t="s">
        <v>587</v>
      </c>
      <c r="C387" s="110">
        <v>0.30528</v>
      </c>
    </row>
    <row r="388" spans="1:3">
      <c r="A388">
        <v>5101</v>
      </c>
      <c r="B388" t="s">
        <v>879</v>
      </c>
      <c r="C388" s="110">
        <v>0.30528</v>
      </c>
    </row>
    <row r="389" spans="1:3">
      <c r="A389">
        <v>510110</v>
      </c>
      <c r="B389" t="s">
        <v>880</v>
      </c>
      <c r="C389" s="110">
        <v>0.30528</v>
      </c>
    </row>
    <row r="390" spans="1:3">
      <c r="A390">
        <v>510115</v>
      </c>
      <c r="B390" t="s">
        <v>881</v>
      </c>
      <c r="C390" s="110">
        <v>0</v>
      </c>
    </row>
    <row r="391" spans="1:3">
      <c r="A391">
        <v>5102</v>
      </c>
      <c r="B391" t="s">
        <v>456</v>
      </c>
      <c r="C391" s="110">
        <v>0</v>
      </c>
    </row>
    <row r="392" spans="1:3">
      <c r="A392">
        <v>510210</v>
      </c>
      <c r="B392" t="s">
        <v>256</v>
      </c>
      <c r="C392" s="110">
        <v>0</v>
      </c>
    </row>
    <row r="393" spans="1:3">
      <c r="A393">
        <v>5103</v>
      </c>
      <c r="B393" t="s">
        <v>882</v>
      </c>
      <c r="C393" s="110">
        <v>0</v>
      </c>
    </row>
    <row r="394" spans="1:3">
      <c r="A394">
        <v>510305</v>
      </c>
      <c r="B394" t="s">
        <v>883</v>
      </c>
      <c r="C394" s="110">
        <v>0</v>
      </c>
    </row>
    <row r="395" spans="1:3">
      <c r="A395">
        <v>510310</v>
      </c>
      <c r="B395" t="s">
        <v>98</v>
      </c>
      <c r="C395" s="110">
        <v>0</v>
      </c>
    </row>
    <row r="396" spans="1:3">
      <c r="A396">
        <v>510315</v>
      </c>
      <c r="B396" t="s">
        <v>99</v>
      </c>
      <c r="C396" s="110">
        <v>0</v>
      </c>
    </row>
    <row r="397" spans="1:3">
      <c r="A397">
        <v>510320</v>
      </c>
      <c r="B397" t="s">
        <v>43</v>
      </c>
      <c r="C397" s="110">
        <v>0</v>
      </c>
    </row>
    <row r="398" spans="1:3">
      <c r="A398">
        <v>5190</v>
      </c>
      <c r="B398" t="s">
        <v>884</v>
      </c>
      <c r="C398" s="110">
        <v>0</v>
      </c>
    </row>
    <row r="399" spans="1:3">
      <c r="A399">
        <v>519090</v>
      </c>
      <c r="B399" t="s">
        <v>126</v>
      </c>
      <c r="C399" s="110">
        <v>0</v>
      </c>
    </row>
    <row r="400" spans="1:3">
      <c r="A400">
        <v>53</v>
      </c>
      <c r="B400" t="s">
        <v>619</v>
      </c>
      <c r="C400" s="110">
        <v>3.8374999999999999</v>
      </c>
    </row>
    <row r="401" spans="1:3">
      <c r="A401">
        <v>5301</v>
      </c>
      <c r="B401" t="s">
        <v>885</v>
      </c>
      <c r="C401" s="110">
        <v>3.8374999999999999</v>
      </c>
    </row>
    <row r="402" spans="1:3">
      <c r="A402">
        <v>5302</v>
      </c>
      <c r="B402" t="s">
        <v>843</v>
      </c>
      <c r="C402" s="110">
        <v>0</v>
      </c>
    </row>
    <row r="403" spans="1:3">
      <c r="A403">
        <v>5303</v>
      </c>
      <c r="B403" t="s">
        <v>844</v>
      </c>
      <c r="C403" s="110">
        <v>0</v>
      </c>
    </row>
    <row r="404" spans="1:3">
      <c r="A404">
        <v>530305</v>
      </c>
      <c r="B404" t="s">
        <v>845</v>
      </c>
      <c r="C404" s="110">
        <v>0</v>
      </c>
    </row>
    <row r="405" spans="1:3">
      <c r="A405">
        <v>530390</v>
      </c>
      <c r="B405" t="s">
        <v>111</v>
      </c>
      <c r="C405" s="110">
        <v>0</v>
      </c>
    </row>
    <row r="406" spans="1:3">
      <c r="A406">
        <v>5304</v>
      </c>
      <c r="B406" t="s">
        <v>886</v>
      </c>
      <c r="C406" s="110">
        <v>0</v>
      </c>
    </row>
    <row r="407" spans="1:3">
      <c r="A407">
        <v>55</v>
      </c>
      <c r="B407" t="s">
        <v>643</v>
      </c>
      <c r="C407" s="110">
        <v>75.64188</v>
      </c>
    </row>
    <row r="408" spans="1:3">
      <c r="A408">
        <v>5590</v>
      </c>
      <c r="B408" t="s">
        <v>126</v>
      </c>
      <c r="C408" s="110">
        <v>75.64188</v>
      </c>
    </row>
    <row r="409" spans="1:3">
      <c r="A409">
        <v>56</v>
      </c>
      <c r="B409" t="s">
        <v>646</v>
      </c>
      <c r="C409" s="110">
        <v>8.0000000000000004E-4</v>
      </c>
    </row>
    <row r="410" spans="1:3">
      <c r="A410">
        <v>5601</v>
      </c>
      <c r="B410" t="s">
        <v>887</v>
      </c>
      <c r="C410" s="110">
        <v>0</v>
      </c>
    </row>
    <row r="411" spans="1:3">
      <c r="A411">
        <v>5603</v>
      </c>
      <c r="B411" t="s">
        <v>136</v>
      </c>
      <c r="C411" s="110">
        <v>0</v>
      </c>
    </row>
    <row r="412" spans="1:3">
      <c r="A412">
        <v>5604</v>
      </c>
      <c r="B412" t="s">
        <v>888</v>
      </c>
      <c r="C412" s="110">
        <v>0</v>
      </c>
    </row>
    <row r="413" spans="1:3">
      <c r="A413">
        <v>560405</v>
      </c>
      <c r="B413" t="s">
        <v>889</v>
      </c>
      <c r="C413" s="110">
        <v>0</v>
      </c>
    </row>
    <row r="414" spans="1:3">
      <c r="A414">
        <v>560410</v>
      </c>
      <c r="B414" t="s">
        <v>890</v>
      </c>
      <c r="C414" s="110">
        <v>0</v>
      </c>
    </row>
    <row r="415" spans="1:3">
      <c r="A415">
        <v>560415</v>
      </c>
      <c r="B415" t="s">
        <v>891</v>
      </c>
      <c r="C415" s="110">
        <v>0</v>
      </c>
    </row>
    <row r="416" spans="1:3">
      <c r="A416">
        <v>560420</v>
      </c>
      <c r="B416" t="s">
        <v>892</v>
      </c>
      <c r="C416" s="110">
        <v>0</v>
      </c>
    </row>
    <row r="417" spans="1:3">
      <c r="A417">
        <v>5690</v>
      </c>
      <c r="B417" t="s">
        <v>126</v>
      </c>
      <c r="C417" s="110">
        <v>8.0000000000000004E-4</v>
      </c>
    </row>
    <row r="418" spans="1:3">
      <c r="A418">
        <v>59</v>
      </c>
      <c r="B418" t="s">
        <v>893</v>
      </c>
      <c r="C418" s="110">
        <v>-8.5624000000000002</v>
      </c>
    </row>
    <row r="419" spans="1:3">
      <c r="A419">
        <v>6</v>
      </c>
      <c r="B419" t="s">
        <v>380</v>
      </c>
      <c r="C419" s="110">
        <v>0</v>
      </c>
    </row>
    <row r="420" spans="1:3">
      <c r="A420">
        <v>64</v>
      </c>
      <c r="B420" t="s">
        <v>392</v>
      </c>
      <c r="C420" s="110">
        <v>0</v>
      </c>
    </row>
    <row r="421" spans="1:3">
      <c r="A421">
        <v>6405</v>
      </c>
      <c r="B421" t="s">
        <v>406</v>
      </c>
      <c r="C421" s="110">
        <v>0</v>
      </c>
    </row>
    <row r="422" spans="1:3">
      <c r="A422">
        <v>640590</v>
      </c>
      <c r="B422" t="s">
        <v>410</v>
      </c>
      <c r="C422" s="110">
        <v>0</v>
      </c>
    </row>
    <row r="423" spans="1:3">
      <c r="A423">
        <v>7</v>
      </c>
      <c r="B423" t="s">
        <v>418</v>
      </c>
      <c r="C423" s="110">
        <v>0</v>
      </c>
    </row>
    <row r="424" spans="1:3">
      <c r="A424">
        <v>71</v>
      </c>
      <c r="B424" t="s">
        <v>419</v>
      </c>
      <c r="C424" s="110">
        <v>0</v>
      </c>
    </row>
    <row r="425" spans="1:3">
      <c r="A425">
        <v>7101</v>
      </c>
      <c r="B425" t="s">
        <v>420</v>
      </c>
      <c r="C425" s="110">
        <v>0</v>
      </c>
    </row>
    <row r="426" spans="1:3">
      <c r="A426">
        <v>710105</v>
      </c>
      <c r="B426" t="s">
        <v>421</v>
      </c>
      <c r="C426" s="110">
        <v>0</v>
      </c>
    </row>
    <row r="427" spans="1:3">
      <c r="A427">
        <v>710110</v>
      </c>
      <c r="B427" t="s">
        <v>422</v>
      </c>
      <c r="C427" s="110">
        <v>0</v>
      </c>
    </row>
    <row r="428" spans="1:3">
      <c r="A428">
        <v>710190</v>
      </c>
      <c r="B428" t="s">
        <v>126</v>
      </c>
      <c r="C428" s="110">
        <v>0</v>
      </c>
    </row>
    <row r="429" spans="1:3">
      <c r="A429">
        <v>7102</v>
      </c>
      <c r="B429" t="s">
        <v>426</v>
      </c>
      <c r="C429" s="110">
        <v>0</v>
      </c>
    </row>
    <row r="430" spans="1:3">
      <c r="A430">
        <v>710205</v>
      </c>
      <c r="B430" t="s">
        <v>883</v>
      </c>
      <c r="C430" s="110">
        <v>0</v>
      </c>
    </row>
    <row r="431" spans="1:3">
      <c r="A431">
        <v>710210</v>
      </c>
      <c r="B431" t="s">
        <v>428</v>
      </c>
      <c r="C431" s="110">
        <v>0</v>
      </c>
    </row>
    <row r="432" spans="1:3">
      <c r="A432">
        <v>710215</v>
      </c>
      <c r="B432" t="s">
        <v>429</v>
      </c>
      <c r="C432" s="110">
        <v>0</v>
      </c>
    </row>
    <row r="433" spans="1:3">
      <c r="A433">
        <v>710220</v>
      </c>
      <c r="B433" t="s">
        <v>430</v>
      </c>
      <c r="C433" s="110">
        <v>0</v>
      </c>
    </row>
    <row r="434" spans="1:3">
      <c r="A434">
        <v>710275</v>
      </c>
      <c r="B434" t="s">
        <v>436</v>
      </c>
      <c r="C434" s="110">
        <v>0</v>
      </c>
    </row>
    <row r="435" spans="1:3">
      <c r="A435">
        <v>710280</v>
      </c>
      <c r="B435" t="s">
        <v>437</v>
      </c>
      <c r="C435" s="110">
        <v>0</v>
      </c>
    </row>
    <row r="436" spans="1:3">
      <c r="A436">
        <v>710290</v>
      </c>
      <c r="B436" t="s">
        <v>438</v>
      </c>
      <c r="C436" s="110">
        <v>0</v>
      </c>
    </row>
    <row r="437" spans="1:3">
      <c r="A437">
        <v>7103</v>
      </c>
      <c r="B437" t="s">
        <v>439</v>
      </c>
      <c r="C437" s="110">
        <v>0</v>
      </c>
    </row>
    <row r="438" spans="1:3">
      <c r="A438">
        <v>710305</v>
      </c>
      <c r="B438" t="s">
        <v>198</v>
      </c>
      <c r="C438" s="110">
        <v>0</v>
      </c>
    </row>
    <row r="439" spans="1:3">
      <c r="A439">
        <v>710320</v>
      </c>
      <c r="B439" t="s">
        <v>205</v>
      </c>
      <c r="C439" s="110">
        <v>0</v>
      </c>
    </row>
    <row r="440" spans="1:3">
      <c r="A440">
        <v>710325</v>
      </c>
      <c r="B440" t="s">
        <v>440</v>
      </c>
      <c r="C440" s="110">
        <v>0</v>
      </c>
    </row>
    <row r="441" spans="1:3">
      <c r="A441">
        <v>710330</v>
      </c>
      <c r="B441" t="s">
        <v>207</v>
      </c>
      <c r="C441" s="110">
        <v>0</v>
      </c>
    </row>
    <row r="442" spans="1:3">
      <c r="A442">
        <v>7104</v>
      </c>
      <c r="B442" t="s">
        <v>441</v>
      </c>
      <c r="C442" s="110">
        <v>0</v>
      </c>
    </row>
    <row r="443" spans="1:3">
      <c r="A443">
        <v>710405</v>
      </c>
      <c r="B443" t="s">
        <v>18</v>
      </c>
      <c r="C443" s="110">
        <v>0</v>
      </c>
    </row>
    <row r="444" spans="1:3">
      <c r="A444">
        <v>710410</v>
      </c>
      <c r="B444" t="s">
        <v>19</v>
      </c>
      <c r="C444" s="110">
        <v>0</v>
      </c>
    </row>
    <row r="445" spans="1:3">
      <c r="A445">
        <v>7105</v>
      </c>
      <c r="B445" t="s">
        <v>442</v>
      </c>
      <c r="C445" s="110">
        <v>0</v>
      </c>
    </row>
    <row r="446" spans="1:3">
      <c r="A446">
        <v>710505</v>
      </c>
      <c r="B446" t="s">
        <v>198</v>
      </c>
      <c r="C446" s="110">
        <v>0</v>
      </c>
    </row>
    <row r="447" spans="1:3">
      <c r="A447">
        <v>710510</v>
      </c>
      <c r="B447" t="s">
        <v>108</v>
      </c>
      <c r="C447" s="110">
        <v>0</v>
      </c>
    </row>
    <row r="448" spans="1:3">
      <c r="A448">
        <v>710515</v>
      </c>
      <c r="B448" t="s">
        <v>109</v>
      </c>
      <c r="C448" s="110">
        <v>0</v>
      </c>
    </row>
    <row r="449" spans="1:3">
      <c r="A449">
        <v>710520</v>
      </c>
      <c r="B449" t="s">
        <v>205</v>
      </c>
      <c r="C449" s="110">
        <v>0</v>
      </c>
    </row>
    <row r="450" spans="1:3">
      <c r="A450">
        <v>710525</v>
      </c>
      <c r="B450" t="s">
        <v>440</v>
      </c>
      <c r="C450" s="110">
        <v>0</v>
      </c>
    </row>
    <row r="451" spans="1:3">
      <c r="A451">
        <v>710530</v>
      </c>
      <c r="B451" t="s">
        <v>207</v>
      </c>
      <c r="C451" s="110">
        <v>0</v>
      </c>
    </row>
    <row r="452" spans="1:3">
      <c r="A452">
        <v>710535</v>
      </c>
      <c r="B452" t="s">
        <v>110</v>
      </c>
      <c r="C452" s="110">
        <v>0</v>
      </c>
    </row>
    <row r="453" spans="1:3">
      <c r="A453">
        <v>7107</v>
      </c>
      <c r="B453" t="s">
        <v>444</v>
      </c>
      <c r="C453" s="110">
        <v>0</v>
      </c>
    </row>
    <row r="454" spans="1:3">
      <c r="A454">
        <v>710755</v>
      </c>
      <c r="B454" t="s">
        <v>198</v>
      </c>
      <c r="C454" s="110">
        <v>0</v>
      </c>
    </row>
    <row r="455" spans="1:3">
      <c r="A455">
        <v>710760</v>
      </c>
      <c r="B455" t="s">
        <v>205</v>
      </c>
      <c r="C455" s="110">
        <v>0</v>
      </c>
    </row>
    <row r="456" spans="1:3">
      <c r="A456">
        <v>710790</v>
      </c>
      <c r="B456" t="s">
        <v>207</v>
      </c>
      <c r="C456" s="110">
        <v>0</v>
      </c>
    </row>
    <row r="457" spans="1:3">
      <c r="A457">
        <v>7113</v>
      </c>
      <c r="B457" t="s">
        <v>894</v>
      </c>
      <c r="C457" s="110">
        <v>0</v>
      </c>
    </row>
    <row r="458" spans="1:3">
      <c r="A458">
        <v>711305</v>
      </c>
      <c r="B458" t="s">
        <v>895</v>
      </c>
      <c r="C458" s="110">
        <v>0</v>
      </c>
    </row>
    <row r="459" spans="1:3">
      <c r="A459">
        <v>711310</v>
      </c>
      <c r="B459" t="s">
        <v>896</v>
      </c>
      <c r="C459" s="110">
        <v>0</v>
      </c>
    </row>
    <row r="460" spans="1:3">
      <c r="A460">
        <v>7190</v>
      </c>
      <c r="B460" t="s">
        <v>461</v>
      </c>
      <c r="C460" s="110">
        <v>0</v>
      </c>
    </row>
    <row r="461" spans="1:3">
      <c r="A461">
        <v>719005</v>
      </c>
      <c r="B461" t="s">
        <v>462</v>
      </c>
      <c r="C461" s="110">
        <v>0</v>
      </c>
    </row>
    <row r="462" spans="1:3">
      <c r="A462">
        <v>719010</v>
      </c>
      <c r="B462" t="s">
        <v>463</v>
      </c>
      <c r="C462" s="110">
        <v>0</v>
      </c>
    </row>
    <row r="463" spans="1:3">
      <c r="A463">
        <v>719015</v>
      </c>
      <c r="B463" t="s">
        <v>464</v>
      </c>
      <c r="C463" s="110">
        <v>0</v>
      </c>
    </row>
    <row r="464" spans="1:3">
      <c r="A464">
        <v>719020</v>
      </c>
      <c r="B464" t="s">
        <v>465</v>
      </c>
      <c r="C464" s="110">
        <v>0</v>
      </c>
    </row>
    <row r="465" spans="1:3">
      <c r="A465">
        <v>719025</v>
      </c>
      <c r="B465" t="s">
        <v>466</v>
      </c>
      <c r="C465" s="110">
        <v>0</v>
      </c>
    </row>
    <row r="466" spans="1:3">
      <c r="A466">
        <v>719035</v>
      </c>
      <c r="B466" t="s">
        <v>467</v>
      </c>
      <c r="C466" s="110">
        <v>0</v>
      </c>
    </row>
    <row r="467" spans="1:3">
      <c r="A467">
        <v>719045</v>
      </c>
      <c r="B467" t="s">
        <v>468</v>
      </c>
      <c r="C467" s="110">
        <v>0</v>
      </c>
    </row>
    <row r="468" spans="1:3">
      <c r="A468">
        <v>719090</v>
      </c>
      <c r="B468" t="s">
        <v>897</v>
      </c>
      <c r="C468" s="110">
        <v>0</v>
      </c>
    </row>
    <row r="469" spans="1:3">
      <c r="A469">
        <v>74</v>
      </c>
      <c r="B469" t="s">
        <v>470</v>
      </c>
      <c r="C469" s="110">
        <v>0</v>
      </c>
    </row>
    <row r="470" spans="1:3">
      <c r="A470">
        <v>7401</v>
      </c>
      <c r="B470" t="s">
        <v>471</v>
      </c>
      <c r="C470" s="110">
        <v>0</v>
      </c>
    </row>
    <row r="471" spans="1:3">
      <c r="A471">
        <v>740110</v>
      </c>
      <c r="B471" t="s">
        <v>472</v>
      </c>
      <c r="C471" s="110">
        <v>0</v>
      </c>
    </row>
    <row r="472" spans="1:3">
      <c r="A472">
        <v>740115</v>
      </c>
      <c r="B472" t="s">
        <v>473</v>
      </c>
      <c r="C472" s="110">
        <v>0</v>
      </c>
    </row>
    <row r="473" spans="1:3">
      <c r="A473">
        <v>740120</v>
      </c>
      <c r="B473" t="s">
        <v>474</v>
      </c>
      <c r="C473" s="110">
        <v>0</v>
      </c>
    </row>
    <row r="474" spans="1:3">
      <c r="A474">
        <v>740125</v>
      </c>
      <c r="B474" t="s">
        <v>475</v>
      </c>
      <c r="C474" s="110">
        <v>0</v>
      </c>
    </row>
    <row r="475" spans="1:3">
      <c r="A475">
        <v>740130</v>
      </c>
      <c r="B475" t="s">
        <v>422</v>
      </c>
      <c r="C475" s="110">
        <v>0</v>
      </c>
    </row>
    <row r="476" spans="1:3">
      <c r="A476">
        <v>740135</v>
      </c>
      <c r="B476" t="s">
        <v>476</v>
      </c>
      <c r="C476" s="110">
        <v>0</v>
      </c>
    </row>
    <row r="477" spans="1:3">
      <c r="A477">
        <v>7402</v>
      </c>
      <c r="B477" t="s">
        <v>477</v>
      </c>
      <c r="C477" s="110">
        <v>0</v>
      </c>
    </row>
    <row r="478" spans="1:3">
      <c r="A478">
        <v>740205</v>
      </c>
      <c r="B478" t="s">
        <v>478</v>
      </c>
      <c r="C478" s="110">
        <v>0</v>
      </c>
    </row>
    <row r="479" spans="1:3">
      <c r="A479">
        <v>740210</v>
      </c>
      <c r="B479" t="s">
        <v>479</v>
      </c>
      <c r="C479" s="110">
        <v>0</v>
      </c>
    </row>
    <row r="480" spans="1:3">
      <c r="A480">
        <v>740215</v>
      </c>
      <c r="B480" t="s">
        <v>480</v>
      </c>
      <c r="C480" s="110">
        <v>0</v>
      </c>
    </row>
    <row r="481" spans="1:3">
      <c r="A481">
        <v>740225</v>
      </c>
      <c r="B481" t="s">
        <v>482</v>
      </c>
      <c r="C481" s="110">
        <v>0</v>
      </c>
    </row>
    <row r="482" spans="1:3">
      <c r="A482">
        <v>740230</v>
      </c>
      <c r="B482" t="s">
        <v>279</v>
      </c>
      <c r="C482" s="110">
        <v>0</v>
      </c>
    </row>
    <row r="483" spans="1:3">
      <c r="A483">
        <v>740235</v>
      </c>
      <c r="B483" t="s">
        <v>483</v>
      </c>
      <c r="C483" s="110">
        <v>0</v>
      </c>
    </row>
    <row r="484" spans="1:3">
      <c r="A484">
        <v>740240</v>
      </c>
      <c r="B484" t="s">
        <v>488</v>
      </c>
      <c r="C484" s="110">
        <v>0</v>
      </c>
    </row>
    <row r="485" spans="1:3">
      <c r="A485">
        <v>740245</v>
      </c>
      <c r="B485" t="s">
        <v>485</v>
      </c>
      <c r="C485" s="110">
        <v>0</v>
      </c>
    </row>
    <row r="486" spans="1:3">
      <c r="A486">
        <v>740250</v>
      </c>
      <c r="B486" t="s">
        <v>486</v>
      </c>
      <c r="C486" s="110">
        <v>0</v>
      </c>
    </row>
    <row r="487" spans="1:3">
      <c r="A487">
        <v>7406</v>
      </c>
      <c r="B487" t="s">
        <v>491</v>
      </c>
      <c r="C487" s="110">
        <v>0</v>
      </c>
    </row>
    <row r="488" spans="1:3">
      <c r="A488">
        <v>740605</v>
      </c>
      <c r="B488" t="s">
        <v>198</v>
      </c>
      <c r="C488" s="110">
        <v>0</v>
      </c>
    </row>
    <row r="489" spans="1:3">
      <c r="A489">
        <v>740620</v>
      </c>
      <c r="B489" t="s">
        <v>205</v>
      </c>
      <c r="C489" s="110">
        <v>0</v>
      </c>
    </row>
    <row r="490" spans="1:3">
      <c r="A490">
        <v>740625</v>
      </c>
      <c r="B490" t="s">
        <v>440</v>
      </c>
      <c r="C490" s="110">
        <v>0</v>
      </c>
    </row>
    <row r="491" spans="1:3">
      <c r="A491">
        <v>740630</v>
      </c>
      <c r="B491" t="s">
        <v>207</v>
      </c>
      <c r="C491" s="110">
        <v>0</v>
      </c>
    </row>
    <row r="492" spans="1:3">
      <c r="A492">
        <v>740635</v>
      </c>
      <c r="B492" t="s">
        <v>110</v>
      </c>
      <c r="C492" s="110">
        <v>0</v>
      </c>
    </row>
    <row r="493" spans="1:3">
      <c r="A493">
        <v>7408</v>
      </c>
      <c r="B493" t="s">
        <v>495</v>
      </c>
      <c r="C493" s="110">
        <v>0</v>
      </c>
    </row>
    <row r="494" spans="1:3">
      <c r="A494">
        <v>740805</v>
      </c>
      <c r="B494" t="s">
        <v>496</v>
      </c>
      <c r="C494" s="110">
        <v>0</v>
      </c>
    </row>
    <row r="495" spans="1:3">
      <c r="A495">
        <v>740810</v>
      </c>
      <c r="B495" t="s">
        <v>497</v>
      </c>
      <c r="C495" s="110">
        <v>0</v>
      </c>
    </row>
    <row r="496" spans="1:3">
      <c r="A496">
        <v>740815</v>
      </c>
      <c r="B496" t="s">
        <v>498</v>
      </c>
      <c r="C496" s="110">
        <v>0</v>
      </c>
    </row>
    <row r="497" spans="1:3">
      <c r="A497">
        <v>740820</v>
      </c>
      <c r="B497" t="s">
        <v>898</v>
      </c>
      <c r="C497" s="110">
        <v>0</v>
      </c>
    </row>
    <row r="498" spans="1:3">
      <c r="A498">
        <v>740825</v>
      </c>
      <c r="B498" t="s">
        <v>500</v>
      </c>
      <c r="C498" s="110">
        <v>0</v>
      </c>
    </row>
    <row r="499" spans="1:3">
      <c r="A499">
        <v>7410</v>
      </c>
      <c r="B499" t="s">
        <v>502</v>
      </c>
      <c r="C499" s="110">
        <v>0</v>
      </c>
    </row>
    <row r="500" spans="1:3">
      <c r="A500">
        <v>7412</v>
      </c>
      <c r="B500" t="s">
        <v>899</v>
      </c>
      <c r="C500" s="110">
        <v>0</v>
      </c>
    </row>
    <row r="501" spans="1:3">
      <c r="A501">
        <v>741210</v>
      </c>
      <c r="B501" t="s">
        <v>900</v>
      </c>
      <c r="C501" s="110">
        <v>0</v>
      </c>
    </row>
    <row r="502" spans="1:3">
      <c r="A502">
        <v>741215</v>
      </c>
      <c r="B502" t="s">
        <v>901</v>
      </c>
      <c r="C502" s="110">
        <v>0</v>
      </c>
    </row>
    <row r="503" spans="1:3">
      <c r="A503">
        <v>741220</v>
      </c>
      <c r="B503" t="s">
        <v>902</v>
      </c>
      <c r="C503" s="110">
        <v>0</v>
      </c>
    </row>
    <row r="504" spans="1:3">
      <c r="A504">
        <v>741230</v>
      </c>
      <c r="B504" t="s">
        <v>903</v>
      </c>
      <c r="C504" s="110">
        <v>0</v>
      </c>
    </row>
    <row r="505" spans="1:3">
      <c r="A505">
        <v>741235</v>
      </c>
      <c r="B505" t="s">
        <v>904</v>
      </c>
      <c r="C505" s="110">
        <v>0</v>
      </c>
    </row>
    <row r="506" spans="1:3">
      <c r="A506">
        <v>7490</v>
      </c>
      <c r="B506" t="s">
        <v>510</v>
      </c>
      <c r="C506" s="110">
        <v>0</v>
      </c>
    </row>
    <row r="507" spans="1:3">
      <c r="A507">
        <v>749005</v>
      </c>
      <c r="B507" t="s">
        <v>511</v>
      </c>
      <c r="C507" s="110">
        <v>0</v>
      </c>
    </row>
    <row r="508" spans="1:3">
      <c r="A508">
        <v>749090</v>
      </c>
      <c r="B508" t="s">
        <v>111</v>
      </c>
      <c r="C508" s="110">
        <v>0</v>
      </c>
    </row>
    <row r="516" spans="1:3">
      <c r="A516">
        <f>+A9</f>
        <v>1</v>
      </c>
      <c r="B516" t="str">
        <f>+B9</f>
        <v>ACTIVO</v>
      </c>
      <c r="C516" s="110">
        <f>+C9</f>
        <v>265.39591999999999</v>
      </c>
    </row>
    <row r="517" spans="1:3">
      <c r="A517">
        <f>+A296</f>
        <v>4</v>
      </c>
      <c r="B517" t="str">
        <f>+B296</f>
        <v>GASTOS</v>
      </c>
      <c r="C517" s="110">
        <f>+C296</f>
        <v>88.347859999999997</v>
      </c>
    </row>
    <row r="518" spans="1:3">
      <c r="A518" s="128" t="s">
        <v>905</v>
      </c>
      <c r="B518" t="s">
        <v>908</v>
      </c>
      <c r="C518" s="110">
        <f>+C516+C517</f>
        <v>353.74378000000002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CD1360"/>
  <sheetViews>
    <sheetView showGridLines="0" tabSelected="1" zoomScale="75" zoomScaleNormal="75" workbookViewId="0">
      <pane xSplit="3" ySplit="7" topLeftCell="N8" activePane="bottomRight" state="frozen"/>
      <selection activeCell="B45" sqref="B45"/>
      <selection pane="topRight" activeCell="B45" sqref="B45"/>
      <selection pane="bottomLeft" activeCell="B45" sqref="B45"/>
      <selection pane="bottomRight" activeCell="D8" sqref="D8"/>
    </sheetView>
  </sheetViews>
  <sheetFormatPr defaultColWidth="11.42578125" defaultRowHeight="14.25"/>
  <cols>
    <col min="1" max="1" width="5.85546875" style="103" bestFit="1" customWidth="1"/>
    <col min="2" max="2" width="14" style="5" customWidth="1"/>
    <col min="3" max="3" width="64.85546875" style="5" customWidth="1"/>
    <col min="4" max="4" width="15.140625" style="5" hidden="1" customWidth="1"/>
    <col min="5" max="5" width="14" style="5" hidden="1" customWidth="1"/>
    <col min="6" max="13" width="11.7109375" style="5" hidden="1" customWidth="1"/>
    <col min="14" max="16" width="11.7109375" style="5" bestFit="1" customWidth="1"/>
    <col min="17" max="16384" width="11.42578125" style="5"/>
  </cols>
  <sheetData>
    <row r="1" spans="1:82" s="2" customFormat="1">
      <c r="A1" s="103"/>
      <c r="B1" s="1"/>
      <c r="C1" s="1"/>
    </row>
    <row r="2" spans="1:82" s="2" customFormat="1" ht="15">
      <c r="A2" s="101"/>
      <c r="B2" s="3" t="s">
        <v>0</v>
      </c>
      <c r="C2" s="1"/>
    </row>
    <row r="3" spans="1:82" s="2" customFormat="1" ht="15">
      <c r="A3" s="101"/>
      <c r="B3" s="3" t="s">
        <v>821</v>
      </c>
      <c r="C3" s="1"/>
    </row>
    <row r="4" spans="1:82" s="2" customFormat="1" ht="15">
      <c r="A4" s="101"/>
      <c r="B4" s="4" t="s">
        <v>909</v>
      </c>
      <c r="C4" s="1"/>
      <c r="D4" t="s">
        <v>821</v>
      </c>
      <c r="E4" t="s">
        <v>821</v>
      </c>
      <c r="F4" t="s">
        <v>821</v>
      </c>
      <c r="G4" t="s">
        <v>821</v>
      </c>
      <c r="H4" t="s">
        <v>821</v>
      </c>
      <c r="I4" t="s">
        <v>821</v>
      </c>
      <c r="J4" t="s">
        <v>821</v>
      </c>
      <c r="K4" t="s">
        <v>821</v>
      </c>
      <c r="L4" t="s">
        <v>821</v>
      </c>
      <c r="M4" t="s">
        <v>821</v>
      </c>
      <c r="N4" t="s">
        <v>821</v>
      </c>
      <c r="O4" t="s">
        <v>821</v>
      </c>
      <c r="P4" t="s">
        <v>821</v>
      </c>
    </row>
    <row r="5" spans="1:82" s="111" customFormat="1" ht="15">
      <c r="A5" s="101"/>
      <c r="B5" s="114" t="s">
        <v>1</v>
      </c>
      <c r="C5" s="115"/>
      <c r="D5" s="100">
        <f t="shared" ref="D5:P5" si="0">MONTH(D6)</f>
        <v>12</v>
      </c>
      <c r="E5" s="100">
        <f t="shared" si="0"/>
        <v>1</v>
      </c>
      <c r="F5" s="100">
        <f t="shared" si="0"/>
        <v>2</v>
      </c>
      <c r="G5" s="100">
        <f t="shared" si="0"/>
        <v>3</v>
      </c>
      <c r="H5" s="100">
        <f t="shared" si="0"/>
        <v>4</v>
      </c>
      <c r="I5" s="100">
        <f t="shared" si="0"/>
        <v>5</v>
      </c>
      <c r="J5" s="100">
        <f t="shared" si="0"/>
        <v>6</v>
      </c>
      <c r="K5" s="100">
        <f t="shared" si="0"/>
        <v>7</v>
      </c>
      <c r="L5" s="100">
        <f t="shared" si="0"/>
        <v>8</v>
      </c>
      <c r="M5" s="100">
        <f t="shared" si="0"/>
        <v>9</v>
      </c>
      <c r="N5" s="100">
        <f t="shared" si="0"/>
        <v>10</v>
      </c>
      <c r="O5" s="100">
        <f t="shared" si="0"/>
        <v>11</v>
      </c>
      <c r="P5" s="100">
        <f t="shared" si="0"/>
        <v>12</v>
      </c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</row>
    <row r="6" spans="1:82" s="2" customFormat="1" ht="15">
      <c r="A6" s="113"/>
      <c r="B6" s="6"/>
      <c r="C6" s="7"/>
      <c r="D6" s="105">
        <v>41274</v>
      </c>
      <c r="E6" s="105">
        <v>41305</v>
      </c>
      <c r="F6" s="105">
        <v>41333</v>
      </c>
      <c r="G6" s="105">
        <v>41364</v>
      </c>
      <c r="H6" s="105">
        <v>41394</v>
      </c>
      <c r="I6" s="105">
        <v>41425</v>
      </c>
      <c r="J6" s="105">
        <v>41455</v>
      </c>
      <c r="K6" s="105">
        <v>41486</v>
      </c>
      <c r="L6" s="105">
        <v>41517</v>
      </c>
      <c r="M6" s="105">
        <v>41547</v>
      </c>
      <c r="N6" s="105">
        <v>41578</v>
      </c>
      <c r="O6" s="105">
        <v>41608</v>
      </c>
      <c r="P6" s="105">
        <v>41639</v>
      </c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</row>
    <row r="7" spans="1:82" s="12" customFormat="1" ht="15">
      <c r="A7" s="101"/>
      <c r="B7" s="10" t="s">
        <v>2</v>
      </c>
      <c r="C7" s="11" t="s">
        <v>3</v>
      </c>
    </row>
    <row r="8" spans="1:82">
      <c r="A8" s="102"/>
      <c r="B8" s="32">
        <v>1</v>
      </c>
      <c r="C8" s="33" t="s">
        <v>4</v>
      </c>
    </row>
    <row r="9" spans="1:82" ht="15">
      <c r="A9" s="102"/>
      <c r="B9" s="32">
        <v>11</v>
      </c>
      <c r="C9" s="33" t="s">
        <v>5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>
        <f>IFERROR(VLOOKUP($B9,'OCT 13'!$A$9:$C$520,3,FALSE),0)</f>
        <v>127.80448</v>
      </c>
      <c r="O9" s="104">
        <f>IFERROR(VLOOKUP($B9,'NOV 13'!$A$9:$C$520,3,FALSE),0)</f>
        <v>121.32514</v>
      </c>
      <c r="P9" s="104">
        <f>IFERROR(VLOOKUP($B9,'DIC 13'!$A$9:$C$520,3,FALSE),0)</f>
        <v>125.27378</v>
      </c>
    </row>
    <row r="10" spans="1:82" ht="15">
      <c r="A10" s="102"/>
      <c r="B10" s="32">
        <v>1101</v>
      </c>
      <c r="C10" s="33" t="s">
        <v>6</v>
      </c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>
        <f>IFERROR(VLOOKUP($B10,'OCT 13'!$A$9:$C$520,3,FALSE),0)</f>
        <v>42.418099999999995</v>
      </c>
      <c r="O10" s="104">
        <f>IFERROR(VLOOKUP($B10,'NOV 13'!$A$9:$C$520,3,FALSE),0)</f>
        <v>78.950720000000004</v>
      </c>
      <c r="P10" s="104">
        <f>IFERROR(VLOOKUP($B10,'DIC 13'!$A$9:$C$520,3,FALSE),0)</f>
        <v>52.536960000000001</v>
      </c>
    </row>
    <row r="11" spans="1:82" ht="15">
      <c r="A11" s="102"/>
      <c r="B11" s="32">
        <v>110105</v>
      </c>
      <c r="C11" s="33" t="s">
        <v>7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>
        <f>IFERROR(VLOOKUP($B11,'OCT 13'!$A$9:$C$520,3,FALSE),0)</f>
        <v>42.418099999999995</v>
      </c>
      <c r="O11" s="104">
        <f>IFERROR(VLOOKUP($B11,'NOV 13'!$A$9:$C$520,3,FALSE),0)</f>
        <v>78.949719999999999</v>
      </c>
      <c r="P11" s="104">
        <f>IFERROR(VLOOKUP($B11,'DIC 13'!$A$9:$C$520,3,FALSE),0)</f>
        <v>52.036960000000001</v>
      </c>
    </row>
    <row r="12" spans="1:82" ht="15">
      <c r="A12" s="102"/>
      <c r="B12" s="32">
        <v>110110</v>
      </c>
      <c r="C12" s="33" t="s">
        <v>8</v>
      </c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>
        <f>IFERROR(VLOOKUP($B12,'OCT 13'!$A$9:$C$520,3,FALSE),0)</f>
        <v>0</v>
      </c>
      <c r="O12" s="104">
        <f>IFERROR(VLOOKUP($B12,'NOV 13'!$A$9:$C$520,3,FALSE),0)</f>
        <v>1E-3</v>
      </c>
      <c r="P12" s="104">
        <f>IFERROR(VLOOKUP($B12,'DIC 13'!$A$9:$C$520,3,FALSE),0)</f>
        <v>0.5</v>
      </c>
    </row>
    <row r="13" spans="1:82" ht="15">
      <c r="A13" s="102"/>
      <c r="B13" s="32">
        <v>1102</v>
      </c>
      <c r="C13" s="33" t="s">
        <v>9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f>IFERROR(VLOOKUP($B13,'OCT 13'!$A$9:$C$520,3,FALSE),0)</f>
        <v>0</v>
      </c>
      <c r="O13" s="104">
        <f>IFERROR(VLOOKUP($B13,'NOV 13'!$A$9:$C$520,3,FALSE),0)</f>
        <v>0</v>
      </c>
      <c r="P13" s="104">
        <f>IFERROR(VLOOKUP($B13,'DIC 13'!$A$9:$C$520,3,FALSE),0)</f>
        <v>0</v>
      </c>
    </row>
    <row r="14" spans="1:82" ht="15">
      <c r="A14" s="102"/>
      <c r="B14" s="32">
        <v>110205</v>
      </c>
      <c r="C14" s="33" t="s">
        <v>10</v>
      </c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>
        <f>IFERROR(VLOOKUP($B14,'OCT 13'!$A$9:$C$520,3,FALSE),0)</f>
        <v>0</v>
      </c>
      <c r="O14" s="104">
        <f>IFERROR(VLOOKUP($B14,'NOV 13'!$A$9:$C$520,3,FALSE),0)</f>
        <v>0</v>
      </c>
      <c r="P14" s="104">
        <f>IFERROR(VLOOKUP($B14,'DIC 13'!$A$9:$C$520,3,FALSE),0)</f>
        <v>0</v>
      </c>
    </row>
    <row r="15" spans="1:82" ht="15">
      <c r="A15" s="102"/>
      <c r="B15" s="32">
        <v>110210</v>
      </c>
      <c r="C15" s="33" t="s">
        <v>11</v>
      </c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>
        <f>IFERROR(VLOOKUP($B15,'OCT 13'!$A$9:$C$520,3,FALSE),0)</f>
        <v>0</v>
      </c>
      <c r="O15" s="104">
        <f>IFERROR(VLOOKUP($B15,'NOV 13'!$A$9:$C$520,3,FALSE),0)</f>
        <v>0</v>
      </c>
      <c r="P15" s="104">
        <f>IFERROR(VLOOKUP($B15,'DIC 13'!$A$9:$C$520,3,FALSE),0)</f>
        <v>0</v>
      </c>
    </row>
    <row r="16" spans="1:82" ht="15">
      <c r="A16" s="102"/>
      <c r="B16" s="32">
        <v>110215</v>
      </c>
      <c r="C16" s="33" t="s">
        <v>12</v>
      </c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>
        <f>IFERROR(VLOOKUP($B16,'OCT 13'!$A$9:$C$520,3,FALSE),0)</f>
        <v>0</v>
      </c>
      <c r="O16" s="104">
        <f>IFERROR(VLOOKUP($B16,'NOV 13'!$A$9:$C$520,3,FALSE),0)</f>
        <v>0</v>
      </c>
      <c r="P16" s="104">
        <f>IFERROR(VLOOKUP($B16,'DIC 13'!$A$9:$C$520,3,FALSE),0)</f>
        <v>0</v>
      </c>
    </row>
    <row r="17" spans="1:16" ht="15">
      <c r="A17" s="102"/>
      <c r="B17" s="32">
        <v>1103</v>
      </c>
      <c r="C17" s="33" t="s">
        <v>13</v>
      </c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>
        <f>IFERROR(VLOOKUP($B17,'OCT 13'!$A$9:$C$520,3,FALSE),0)</f>
        <v>85.386380000000003</v>
      </c>
      <c r="O17" s="104">
        <f>IFERROR(VLOOKUP($B17,'NOV 13'!$A$9:$C$520,3,FALSE),0)</f>
        <v>42.374420000000001</v>
      </c>
      <c r="P17" s="104">
        <f>IFERROR(VLOOKUP($B17,'DIC 13'!$A$9:$C$520,3,FALSE),0)</f>
        <v>72.736820000000009</v>
      </c>
    </row>
    <row r="18" spans="1:16" ht="15">
      <c r="A18" s="102"/>
      <c r="B18" s="32">
        <v>110305</v>
      </c>
      <c r="C18" s="33" t="s">
        <v>10</v>
      </c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>
        <f>IFERROR(VLOOKUP($B18,'OCT 13'!$A$9:$C$520,3,FALSE),0)</f>
        <v>0</v>
      </c>
      <c r="O18" s="104">
        <f>IFERROR(VLOOKUP($B18,'NOV 13'!$A$9:$C$520,3,FALSE),0)</f>
        <v>0</v>
      </c>
      <c r="P18" s="104">
        <f>IFERROR(VLOOKUP($B18,'DIC 13'!$A$9:$C$520,3,FALSE),0)</f>
        <v>0</v>
      </c>
    </row>
    <row r="19" spans="1:16" ht="15">
      <c r="A19" s="102"/>
      <c r="B19" s="32">
        <v>110310</v>
      </c>
      <c r="C19" s="33" t="s">
        <v>14</v>
      </c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>
        <f>IFERROR(VLOOKUP($B19,'OCT 13'!$A$9:$C$520,3,FALSE),0)</f>
        <v>85.386380000000003</v>
      </c>
      <c r="O19" s="104">
        <f>IFERROR(VLOOKUP($B19,'NOV 13'!$A$9:$C$520,3,FALSE),0)</f>
        <v>42.374420000000001</v>
      </c>
      <c r="P19" s="104">
        <f>IFERROR(VLOOKUP($B19,'DIC 13'!$A$9:$C$520,3,FALSE),0)</f>
        <v>72.736820000000009</v>
      </c>
    </row>
    <row r="20" spans="1:16" ht="15">
      <c r="A20" s="102"/>
      <c r="B20" s="32">
        <v>110315</v>
      </c>
      <c r="C20" s="33" t="s">
        <v>15</v>
      </c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>
        <f>IFERROR(VLOOKUP($B20,'OCT 13'!$A$9:$C$520,3,FALSE),0)</f>
        <v>0</v>
      </c>
      <c r="O20" s="104">
        <f>IFERROR(VLOOKUP($B20,'NOV 13'!$A$9:$C$520,3,FALSE),0)</f>
        <v>0</v>
      </c>
      <c r="P20" s="104">
        <f>IFERROR(VLOOKUP($B20,'DIC 13'!$A$9:$C$520,3,FALSE),0)</f>
        <v>0</v>
      </c>
    </row>
    <row r="21" spans="1:16" ht="15">
      <c r="A21" s="102"/>
      <c r="B21" s="32">
        <v>1104</v>
      </c>
      <c r="C21" s="33" t="s">
        <v>16</v>
      </c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>
        <f>IFERROR(VLOOKUP($B21,'OCT 13'!$A$9:$C$520,3,FALSE),0)</f>
        <v>0</v>
      </c>
      <c r="O21" s="104">
        <f>IFERROR(VLOOKUP($B21,'NOV 13'!$A$9:$C$520,3,FALSE),0)</f>
        <v>0</v>
      </c>
      <c r="P21" s="104">
        <f>IFERROR(VLOOKUP($B21,'DIC 13'!$A$9:$C$520,3,FALSE),0)</f>
        <v>0</v>
      </c>
    </row>
    <row r="22" spans="1:16" ht="15">
      <c r="A22" s="102"/>
      <c r="B22" s="32">
        <v>1105</v>
      </c>
      <c r="C22" s="33" t="s">
        <v>17</v>
      </c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>
        <f>IFERROR(VLOOKUP($B22,'OCT 13'!$A$9:$C$520,3,FALSE),0)</f>
        <v>0</v>
      </c>
      <c r="O22" s="104">
        <f>IFERROR(VLOOKUP($B22,'NOV 13'!$A$9:$C$520,3,FALSE),0)</f>
        <v>0</v>
      </c>
      <c r="P22" s="104">
        <f>IFERROR(VLOOKUP($B22,'DIC 13'!$A$9:$C$520,3,FALSE),0)</f>
        <v>0</v>
      </c>
    </row>
    <row r="23" spans="1:16" ht="15">
      <c r="A23" s="102"/>
      <c r="B23" s="32">
        <v>110505</v>
      </c>
      <c r="C23" s="33" t="s">
        <v>18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>
        <f>IFERROR(VLOOKUP($B23,'OCT 13'!$A$9:$C$520,3,FALSE),0)</f>
        <v>0</v>
      </c>
      <c r="O23" s="104">
        <f>IFERROR(VLOOKUP($B23,'NOV 13'!$A$9:$C$520,3,FALSE),0)</f>
        <v>0</v>
      </c>
      <c r="P23" s="104">
        <f>IFERROR(VLOOKUP($B23,'DIC 13'!$A$9:$C$520,3,FALSE),0)</f>
        <v>0</v>
      </c>
    </row>
    <row r="24" spans="1:16" ht="15">
      <c r="A24" s="102"/>
      <c r="B24" s="32">
        <v>110510</v>
      </c>
      <c r="C24" s="33" t="s">
        <v>19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>
        <f>IFERROR(VLOOKUP($B24,'OCT 13'!$A$9:$C$520,3,FALSE),0)</f>
        <v>0</v>
      </c>
      <c r="O24" s="104">
        <f>IFERROR(VLOOKUP($B24,'NOV 13'!$A$9:$C$520,3,FALSE),0)</f>
        <v>0</v>
      </c>
      <c r="P24" s="104">
        <f>IFERROR(VLOOKUP($B24,'DIC 13'!$A$9:$C$520,3,FALSE),0)</f>
        <v>0</v>
      </c>
    </row>
    <row r="25" spans="1:16" ht="15">
      <c r="A25" s="102"/>
      <c r="B25" s="32">
        <v>12</v>
      </c>
      <c r="C25" s="33" t="s">
        <v>20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>
        <f>IFERROR(VLOOKUP($B25,'OCT 13'!$A$9:$C$520,3,FALSE),0)</f>
        <v>0</v>
      </c>
      <c r="O25" s="104">
        <f>IFERROR(VLOOKUP($B25,'NOV 13'!$A$9:$C$520,3,FALSE),0)</f>
        <v>0</v>
      </c>
      <c r="P25" s="104">
        <f>IFERROR(VLOOKUP($B25,'DIC 13'!$A$9:$C$520,3,FALSE),0)</f>
        <v>0</v>
      </c>
    </row>
    <row r="26" spans="1:16" ht="15">
      <c r="A26" s="102"/>
      <c r="B26" s="32">
        <v>1201</v>
      </c>
      <c r="C26" s="33" t="s">
        <v>21</v>
      </c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>
        <f>IFERROR(VLOOKUP($B26,'OCT 13'!$A$9:$C$520,3,FALSE),0)</f>
        <v>0</v>
      </c>
      <c r="O26" s="104">
        <f>IFERROR(VLOOKUP($B26,'NOV 13'!$A$9:$C$520,3,FALSE),0)</f>
        <v>0</v>
      </c>
      <c r="P26" s="104">
        <f>IFERROR(VLOOKUP($B26,'DIC 13'!$A$9:$C$520,3,FALSE),0)</f>
        <v>0</v>
      </c>
    </row>
    <row r="27" spans="1:16" ht="15">
      <c r="A27" s="102"/>
      <c r="B27" s="32">
        <v>120105</v>
      </c>
      <c r="C27" s="33" t="s">
        <v>22</v>
      </c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>
        <f>IFERROR(VLOOKUP($B27,'OCT 13'!$A$9:$C$520,3,FALSE),0)</f>
        <v>0</v>
      </c>
      <c r="O27" s="104">
        <f>IFERROR(VLOOKUP($B27,'NOV 13'!$A$9:$C$520,3,FALSE),0)</f>
        <v>0</v>
      </c>
      <c r="P27" s="104">
        <f>IFERROR(VLOOKUP($B27,'DIC 13'!$A$9:$C$520,3,FALSE),0)</f>
        <v>0</v>
      </c>
    </row>
    <row r="28" spans="1:16" ht="15">
      <c r="A28" s="102"/>
      <c r="B28" s="32">
        <v>120110</v>
      </c>
      <c r="C28" s="33" t="s">
        <v>23</v>
      </c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>
        <f>IFERROR(VLOOKUP($B28,'OCT 13'!$A$9:$C$520,3,FALSE),0)</f>
        <v>0</v>
      </c>
      <c r="O28" s="104">
        <f>IFERROR(VLOOKUP($B28,'NOV 13'!$A$9:$C$520,3,FALSE),0)</f>
        <v>0</v>
      </c>
      <c r="P28" s="104">
        <f>IFERROR(VLOOKUP($B28,'DIC 13'!$A$9:$C$520,3,FALSE),0)</f>
        <v>0</v>
      </c>
    </row>
    <row r="29" spans="1:16" ht="15">
      <c r="A29" s="102"/>
      <c r="B29" s="32">
        <v>1202</v>
      </c>
      <c r="C29" s="33" t="s">
        <v>24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>
        <f>IFERROR(VLOOKUP($B29,'OCT 13'!$A$9:$C$520,3,FALSE),0)</f>
        <v>0</v>
      </c>
      <c r="O29" s="104">
        <f>IFERROR(VLOOKUP($B29,'NOV 13'!$A$9:$C$520,3,FALSE),0)</f>
        <v>0</v>
      </c>
      <c r="P29" s="104">
        <f>IFERROR(VLOOKUP($B29,'DIC 13'!$A$9:$C$520,3,FALSE),0)</f>
        <v>0</v>
      </c>
    </row>
    <row r="30" spans="1:16" ht="15">
      <c r="A30" s="102"/>
      <c r="B30" s="32">
        <v>120205</v>
      </c>
      <c r="C30" s="33" t="s">
        <v>25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>
        <f>IFERROR(VLOOKUP($B30,'OCT 13'!$A$9:$C$520,3,FALSE),0)</f>
        <v>0</v>
      </c>
      <c r="O30" s="104">
        <f>IFERROR(VLOOKUP($B30,'NOV 13'!$A$9:$C$520,3,FALSE),0)</f>
        <v>0</v>
      </c>
      <c r="P30" s="104">
        <f>IFERROR(VLOOKUP($B30,'DIC 13'!$A$9:$C$520,3,FALSE),0)</f>
        <v>0</v>
      </c>
    </row>
    <row r="31" spans="1:16" ht="15">
      <c r="A31" s="102"/>
      <c r="B31" s="32">
        <v>120210</v>
      </c>
      <c r="C31" s="33" t="s">
        <v>22</v>
      </c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>
        <f>IFERROR(VLOOKUP($B31,'OCT 13'!$A$9:$C$520,3,FALSE),0)</f>
        <v>0</v>
      </c>
      <c r="O31" s="104">
        <f>IFERROR(VLOOKUP($B31,'NOV 13'!$A$9:$C$520,3,FALSE),0)</f>
        <v>0</v>
      </c>
      <c r="P31" s="104">
        <f>IFERROR(VLOOKUP($B31,'DIC 13'!$A$9:$C$520,3,FALSE),0)</f>
        <v>0</v>
      </c>
    </row>
    <row r="32" spans="1:16" ht="15">
      <c r="A32" s="102"/>
      <c r="B32" s="32">
        <v>120215</v>
      </c>
      <c r="C32" s="33" t="s">
        <v>23</v>
      </c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>
        <f>IFERROR(VLOOKUP($B32,'OCT 13'!$A$9:$C$520,3,FALSE),0)</f>
        <v>0</v>
      </c>
      <c r="O32" s="104">
        <f>IFERROR(VLOOKUP($B32,'NOV 13'!$A$9:$C$520,3,FALSE),0)</f>
        <v>0</v>
      </c>
      <c r="P32" s="104">
        <f>IFERROR(VLOOKUP($B32,'DIC 13'!$A$9:$C$520,3,FALSE),0)</f>
        <v>0</v>
      </c>
    </row>
    <row r="33" spans="1:16" ht="15">
      <c r="A33" s="102"/>
      <c r="B33" s="32">
        <v>1299</v>
      </c>
      <c r="C33" s="33" t="s">
        <v>26</v>
      </c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>
        <f>IFERROR(VLOOKUP($B33,'OCT 13'!$A$9:$C$520,3,FALSE),0)</f>
        <v>0</v>
      </c>
      <c r="O33" s="104">
        <f>IFERROR(VLOOKUP($B33,'NOV 13'!$A$9:$C$520,3,FALSE),0)</f>
        <v>0</v>
      </c>
      <c r="P33" s="104">
        <f>IFERROR(VLOOKUP($B33,'DIC 13'!$A$9:$C$520,3,FALSE),0)</f>
        <v>0</v>
      </c>
    </row>
    <row r="34" spans="1:16" ht="15">
      <c r="A34" s="102"/>
      <c r="B34" s="32">
        <v>13</v>
      </c>
      <c r="C34" s="33" t="s">
        <v>27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>
        <f>IFERROR(VLOOKUP($B34,'OCT 13'!$A$9:$C$520,3,FALSE),0)</f>
        <v>0</v>
      </c>
      <c r="O34" s="104">
        <f>IFERROR(VLOOKUP($B34,'NOV 13'!$A$9:$C$520,3,FALSE),0)</f>
        <v>0</v>
      </c>
      <c r="P34" s="104">
        <f>IFERROR(VLOOKUP($B34,'DIC 13'!$A$9:$C$520,3,FALSE),0)</f>
        <v>0</v>
      </c>
    </row>
    <row r="35" spans="1:16" ht="15">
      <c r="A35" s="102"/>
      <c r="B35" s="32">
        <v>1301</v>
      </c>
      <c r="C35" s="33" t="s">
        <v>28</v>
      </c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>
        <f>IFERROR(VLOOKUP($B35,'OCT 13'!$A$9:$C$520,3,FALSE),0)</f>
        <v>0</v>
      </c>
      <c r="O35" s="104">
        <f>IFERROR(VLOOKUP($B35,'NOV 13'!$A$9:$C$520,3,FALSE),0)</f>
        <v>0</v>
      </c>
      <c r="P35" s="104">
        <f>IFERROR(VLOOKUP($B35,'DIC 13'!$A$9:$C$520,3,FALSE),0)</f>
        <v>0</v>
      </c>
    </row>
    <row r="36" spans="1:16" ht="15">
      <c r="A36" s="102"/>
      <c r="B36" s="32">
        <v>130105</v>
      </c>
      <c r="C36" s="33" t="s">
        <v>29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>
        <f>IFERROR(VLOOKUP($B36,'OCT 13'!$A$9:$C$520,3,FALSE),0)</f>
        <v>0</v>
      </c>
      <c r="O36" s="104">
        <f>IFERROR(VLOOKUP($B36,'NOV 13'!$A$9:$C$520,3,FALSE),0)</f>
        <v>0</v>
      </c>
      <c r="P36" s="104">
        <f>IFERROR(VLOOKUP($B36,'DIC 13'!$A$9:$C$520,3,FALSE),0)</f>
        <v>0</v>
      </c>
    </row>
    <row r="37" spans="1:16" ht="15">
      <c r="A37" s="102"/>
      <c r="B37" s="32">
        <v>130110</v>
      </c>
      <c r="C37" s="33" t="s">
        <v>30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>
        <f>IFERROR(VLOOKUP($B37,'OCT 13'!$A$9:$C$520,3,FALSE),0)</f>
        <v>0</v>
      </c>
      <c r="O37" s="104">
        <f>IFERROR(VLOOKUP($B37,'NOV 13'!$A$9:$C$520,3,FALSE),0)</f>
        <v>0</v>
      </c>
      <c r="P37" s="104">
        <f>IFERROR(VLOOKUP($B37,'DIC 13'!$A$9:$C$520,3,FALSE),0)</f>
        <v>0</v>
      </c>
    </row>
    <row r="38" spans="1:16" ht="15">
      <c r="A38" s="102"/>
      <c r="B38" s="32">
        <v>130115</v>
      </c>
      <c r="C38" s="33" t="s">
        <v>31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>
        <f>IFERROR(VLOOKUP($B38,'OCT 13'!$A$9:$C$520,3,FALSE),0)</f>
        <v>0</v>
      </c>
      <c r="O38" s="104">
        <f>IFERROR(VLOOKUP($B38,'NOV 13'!$A$9:$C$520,3,FALSE),0)</f>
        <v>0</v>
      </c>
      <c r="P38" s="104">
        <f>IFERROR(VLOOKUP($B38,'DIC 13'!$A$9:$C$520,3,FALSE),0)</f>
        <v>0</v>
      </c>
    </row>
    <row r="39" spans="1:16" ht="15">
      <c r="A39" s="102"/>
      <c r="B39" s="32">
        <v>130120</v>
      </c>
      <c r="C39" s="33" t="s">
        <v>32</v>
      </c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>
        <f>IFERROR(VLOOKUP($B39,'OCT 13'!$A$9:$C$520,3,FALSE),0)</f>
        <v>0</v>
      </c>
      <c r="O39" s="104">
        <f>IFERROR(VLOOKUP($B39,'NOV 13'!$A$9:$C$520,3,FALSE),0)</f>
        <v>0</v>
      </c>
      <c r="P39" s="104">
        <f>IFERROR(VLOOKUP($B39,'DIC 13'!$A$9:$C$520,3,FALSE),0)</f>
        <v>0</v>
      </c>
    </row>
    <row r="40" spans="1:16" ht="15">
      <c r="A40" s="102"/>
      <c r="B40" s="32">
        <v>130125</v>
      </c>
      <c r="C40" s="33" t="s">
        <v>33</v>
      </c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>
        <f>IFERROR(VLOOKUP($B40,'OCT 13'!$A$9:$C$520,3,FALSE),0)</f>
        <v>0</v>
      </c>
      <c r="O40" s="104">
        <f>IFERROR(VLOOKUP($B40,'NOV 13'!$A$9:$C$520,3,FALSE),0)</f>
        <v>0</v>
      </c>
      <c r="P40" s="104">
        <f>IFERROR(VLOOKUP($B40,'DIC 13'!$A$9:$C$520,3,FALSE),0)</f>
        <v>0</v>
      </c>
    </row>
    <row r="41" spans="1:16" ht="15">
      <c r="A41" s="102"/>
      <c r="B41" s="32">
        <v>1302</v>
      </c>
      <c r="C41" s="33" t="s">
        <v>657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>
        <f>IFERROR(VLOOKUP($B41,'OCT 13'!$A$9:$C$520,3,FALSE),0)</f>
        <v>0</v>
      </c>
      <c r="O41" s="104">
        <f>IFERROR(VLOOKUP($B41,'NOV 13'!$A$9:$C$520,3,FALSE),0)</f>
        <v>0</v>
      </c>
      <c r="P41" s="104">
        <f>IFERROR(VLOOKUP($B41,'DIC 13'!$A$9:$C$520,3,FALSE),0)</f>
        <v>0</v>
      </c>
    </row>
    <row r="42" spans="1:16" ht="15">
      <c r="A42" s="102"/>
      <c r="B42" s="32">
        <v>130205</v>
      </c>
      <c r="C42" s="33" t="s">
        <v>29</v>
      </c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>
        <f>IFERROR(VLOOKUP($B42,'OCT 13'!$A$9:$C$520,3,FALSE),0)</f>
        <v>0</v>
      </c>
      <c r="O42" s="104">
        <f>IFERROR(VLOOKUP($B42,'NOV 13'!$A$9:$C$520,3,FALSE),0)</f>
        <v>0</v>
      </c>
      <c r="P42" s="104">
        <f>IFERROR(VLOOKUP($B42,'DIC 13'!$A$9:$C$520,3,FALSE),0)</f>
        <v>0</v>
      </c>
    </row>
    <row r="43" spans="1:16" ht="15">
      <c r="A43" s="102"/>
      <c r="B43" s="32">
        <v>130210</v>
      </c>
      <c r="C43" s="33" t="s">
        <v>30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>
        <f>IFERROR(VLOOKUP($B43,'OCT 13'!$A$9:$C$520,3,FALSE),0)</f>
        <v>0</v>
      </c>
      <c r="O43" s="104">
        <f>IFERROR(VLOOKUP($B43,'NOV 13'!$A$9:$C$520,3,FALSE),0)</f>
        <v>0</v>
      </c>
      <c r="P43" s="104">
        <f>IFERROR(VLOOKUP($B43,'DIC 13'!$A$9:$C$520,3,FALSE),0)</f>
        <v>0</v>
      </c>
    </row>
    <row r="44" spans="1:16" ht="15">
      <c r="A44" s="102"/>
      <c r="B44" s="32">
        <v>130215</v>
      </c>
      <c r="C44" s="33" t="s">
        <v>31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>
        <f>IFERROR(VLOOKUP($B44,'OCT 13'!$A$9:$C$520,3,FALSE),0)</f>
        <v>0</v>
      </c>
      <c r="O44" s="104">
        <f>IFERROR(VLOOKUP($B44,'NOV 13'!$A$9:$C$520,3,FALSE),0)</f>
        <v>0</v>
      </c>
      <c r="P44" s="104">
        <f>IFERROR(VLOOKUP($B44,'DIC 13'!$A$9:$C$520,3,FALSE),0)</f>
        <v>0</v>
      </c>
    </row>
    <row r="45" spans="1:16" ht="15">
      <c r="A45" s="102"/>
      <c r="B45" s="32">
        <v>130220</v>
      </c>
      <c r="C45" s="33" t="s">
        <v>32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>
        <f>IFERROR(VLOOKUP($B45,'OCT 13'!$A$9:$C$520,3,FALSE),0)</f>
        <v>0</v>
      </c>
      <c r="O45" s="104">
        <f>IFERROR(VLOOKUP($B45,'NOV 13'!$A$9:$C$520,3,FALSE),0)</f>
        <v>0</v>
      </c>
      <c r="P45" s="104">
        <f>IFERROR(VLOOKUP($B45,'DIC 13'!$A$9:$C$520,3,FALSE),0)</f>
        <v>0</v>
      </c>
    </row>
    <row r="46" spans="1:16" ht="15">
      <c r="A46" s="102"/>
      <c r="B46" s="32">
        <v>130225</v>
      </c>
      <c r="C46" s="33" t="s">
        <v>33</v>
      </c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>
        <f>IFERROR(VLOOKUP($B46,'OCT 13'!$A$9:$C$520,3,FALSE),0)</f>
        <v>0</v>
      </c>
      <c r="O46" s="104">
        <f>IFERROR(VLOOKUP($B46,'NOV 13'!$A$9:$C$520,3,FALSE),0)</f>
        <v>0</v>
      </c>
      <c r="P46" s="104">
        <f>IFERROR(VLOOKUP($B46,'DIC 13'!$A$9:$C$520,3,FALSE),0)</f>
        <v>0</v>
      </c>
    </row>
    <row r="47" spans="1:16" ht="15">
      <c r="A47" s="102"/>
      <c r="B47" s="32">
        <v>1303</v>
      </c>
      <c r="C47" s="33" t="s">
        <v>34</v>
      </c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>
        <f>IFERROR(VLOOKUP($B47,'OCT 13'!$A$9:$C$520,3,FALSE),0)</f>
        <v>0</v>
      </c>
      <c r="O47" s="104">
        <f>IFERROR(VLOOKUP($B47,'NOV 13'!$A$9:$C$520,3,FALSE),0)</f>
        <v>0</v>
      </c>
      <c r="P47" s="104">
        <f>IFERROR(VLOOKUP($B47,'DIC 13'!$A$9:$C$520,3,FALSE),0)</f>
        <v>0</v>
      </c>
    </row>
    <row r="48" spans="1:16" ht="15">
      <c r="A48" s="102"/>
      <c r="B48" s="32">
        <v>130305</v>
      </c>
      <c r="C48" s="33" t="s">
        <v>29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>
        <f>IFERROR(VLOOKUP($B48,'OCT 13'!$A$9:$C$520,3,FALSE),0)</f>
        <v>0</v>
      </c>
      <c r="O48" s="104">
        <f>IFERROR(VLOOKUP($B48,'NOV 13'!$A$9:$C$520,3,FALSE),0)</f>
        <v>0</v>
      </c>
      <c r="P48" s="104">
        <f>IFERROR(VLOOKUP($B48,'DIC 13'!$A$9:$C$520,3,FALSE),0)</f>
        <v>0</v>
      </c>
    </row>
    <row r="49" spans="1:16" ht="15">
      <c r="A49" s="102"/>
      <c r="B49" s="32">
        <v>130310</v>
      </c>
      <c r="C49" s="33" t="s">
        <v>30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>
        <f>IFERROR(VLOOKUP($B49,'OCT 13'!$A$9:$C$520,3,FALSE),0)</f>
        <v>0</v>
      </c>
      <c r="O49" s="104">
        <f>IFERROR(VLOOKUP($B49,'NOV 13'!$A$9:$C$520,3,FALSE),0)</f>
        <v>0</v>
      </c>
      <c r="P49" s="104">
        <f>IFERROR(VLOOKUP($B49,'DIC 13'!$A$9:$C$520,3,FALSE),0)</f>
        <v>0</v>
      </c>
    </row>
    <row r="50" spans="1:16" ht="15">
      <c r="A50" s="102"/>
      <c r="B50" s="32">
        <v>130315</v>
      </c>
      <c r="C50" s="33" t="s">
        <v>31</v>
      </c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>
        <f>IFERROR(VLOOKUP($B50,'OCT 13'!$A$9:$C$520,3,FALSE),0)</f>
        <v>0</v>
      </c>
      <c r="O50" s="104">
        <f>IFERROR(VLOOKUP($B50,'NOV 13'!$A$9:$C$520,3,FALSE),0)</f>
        <v>0</v>
      </c>
      <c r="P50" s="104">
        <f>IFERROR(VLOOKUP($B50,'DIC 13'!$A$9:$C$520,3,FALSE),0)</f>
        <v>0</v>
      </c>
    </row>
    <row r="51" spans="1:16" ht="15">
      <c r="A51" s="102"/>
      <c r="B51" s="32">
        <v>130320</v>
      </c>
      <c r="C51" s="33" t="s">
        <v>32</v>
      </c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>
        <f>IFERROR(VLOOKUP($B51,'OCT 13'!$A$9:$C$520,3,FALSE),0)</f>
        <v>0</v>
      </c>
      <c r="O51" s="104">
        <f>IFERROR(VLOOKUP($B51,'NOV 13'!$A$9:$C$520,3,FALSE),0)</f>
        <v>0</v>
      </c>
      <c r="P51" s="104">
        <f>IFERROR(VLOOKUP($B51,'DIC 13'!$A$9:$C$520,3,FALSE),0)</f>
        <v>0</v>
      </c>
    </row>
    <row r="52" spans="1:16" ht="15">
      <c r="A52" s="102"/>
      <c r="B52" s="32">
        <v>130325</v>
      </c>
      <c r="C52" s="33" t="s">
        <v>33</v>
      </c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>
        <f>IFERROR(VLOOKUP($B52,'OCT 13'!$A$9:$C$520,3,FALSE),0)</f>
        <v>0</v>
      </c>
      <c r="O52" s="104">
        <f>IFERROR(VLOOKUP($B52,'NOV 13'!$A$9:$C$520,3,FALSE),0)</f>
        <v>0</v>
      </c>
      <c r="P52" s="104">
        <f>IFERROR(VLOOKUP($B52,'DIC 13'!$A$9:$C$520,3,FALSE),0)</f>
        <v>0</v>
      </c>
    </row>
    <row r="53" spans="1:16" ht="15">
      <c r="A53" s="102"/>
      <c r="B53" s="32">
        <v>1304</v>
      </c>
      <c r="C53" s="33" t="s">
        <v>35</v>
      </c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>
        <f>IFERROR(VLOOKUP($B53,'OCT 13'!$A$9:$C$520,3,FALSE),0)</f>
        <v>0</v>
      </c>
      <c r="O53" s="104">
        <f>IFERROR(VLOOKUP($B53,'NOV 13'!$A$9:$C$520,3,FALSE),0)</f>
        <v>0</v>
      </c>
      <c r="P53" s="104">
        <f>IFERROR(VLOOKUP($B53,'DIC 13'!$A$9:$C$520,3,FALSE),0)</f>
        <v>0</v>
      </c>
    </row>
    <row r="54" spans="1:16" ht="15">
      <c r="A54" s="102"/>
      <c r="B54" s="32">
        <v>130405</v>
      </c>
      <c r="C54" s="33" t="s">
        <v>29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>
        <f>IFERROR(VLOOKUP($B54,'OCT 13'!$A$9:$C$520,3,FALSE),0)</f>
        <v>0</v>
      </c>
      <c r="O54" s="104">
        <f>IFERROR(VLOOKUP($B54,'NOV 13'!$A$9:$C$520,3,FALSE),0)</f>
        <v>0</v>
      </c>
      <c r="P54" s="104">
        <f>IFERROR(VLOOKUP($B54,'DIC 13'!$A$9:$C$520,3,FALSE),0)</f>
        <v>0</v>
      </c>
    </row>
    <row r="55" spans="1:16" ht="15">
      <c r="A55" s="102"/>
      <c r="B55" s="32">
        <v>130410</v>
      </c>
      <c r="C55" s="33" t="s">
        <v>30</v>
      </c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>
        <f>IFERROR(VLOOKUP($B55,'OCT 13'!$A$9:$C$520,3,FALSE),0)</f>
        <v>0</v>
      </c>
      <c r="O55" s="104">
        <f>IFERROR(VLOOKUP($B55,'NOV 13'!$A$9:$C$520,3,FALSE),0)</f>
        <v>0</v>
      </c>
      <c r="P55" s="104">
        <f>IFERROR(VLOOKUP($B55,'DIC 13'!$A$9:$C$520,3,FALSE),0)</f>
        <v>0</v>
      </c>
    </row>
    <row r="56" spans="1:16" ht="15">
      <c r="A56" s="102"/>
      <c r="B56" s="32">
        <v>130415</v>
      </c>
      <c r="C56" s="33" t="s">
        <v>31</v>
      </c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>
        <f>IFERROR(VLOOKUP($B56,'OCT 13'!$A$9:$C$520,3,FALSE),0)</f>
        <v>0</v>
      </c>
      <c r="O56" s="104">
        <f>IFERROR(VLOOKUP($B56,'NOV 13'!$A$9:$C$520,3,FALSE),0)</f>
        <v>0</v>
      </c>
      <c r="P56" s="104">
        <f>IFERROR(VLOOKUP($B56,'DIC 13'!$A$9:$C$520,3,FALSE),0)</f>
        <v>0</v>
      </c>
    </row>
    <row r="57" spans="1:16" ht="15">
      <c r="A57" s="102"/>
      <c r="B57" s="32">
        <v>130420</v>
      </c>
      <c r="C57" s="33" t="s">
        <v>32</v>
      </c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>
        <f>IFERROR(VLOOKUP($B57,'OCT 13'!$A$9:$C$520,3,FALSE),0)</f>
        <v>0</v>
      </c>
      <c r="O57" s="104">
        <f>IFERROR(VLOOKUP($B57,'NOV 13'!$A$9:$C$520,3,FALSE),0)</f>
        <v>0</v>
      </c>
      <c r="P57" s="104">
        <f>IFERROR(VLOOKUP($B57,'DIC 13'!$A$9:$C$520,3,FALSE),0)</f>
        <v>0</v>
      </c>
    </row>
    <row r="58" spans="1:16" ht="15">
      <c r="A58" s="102"/>
      <c r="B58" s="32">
        <v>130425</v>
      </c>
      <c r="C58" s="33" t="s">
        <v>33</v>
      </c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>
        <f>IFERROR(VLOOKUP($B58,'OCT 13'!$A$9:$C$520,3,FALSE),0)</f>
        <v>0</v>
      </c>
      <c r="O58" s="104">
        <f>IFERROR(VLOOKUP($B58,'NOV 13'!$A$9:$C$520,3,FALSE),0)</f>
        <v>0</v>
      </c>
      <c r="P58" s="104">
        <f>IFERROR(VLOOKUP($B58,'DIC 13'!$A$9:$C$520,3,FALSE),0)</f>
        <v>0</v>
      </c>
    </row>
    <row r="59" spans="1:16" ht="15">
      <c r="A59" s="102"/>
      <c r="B59" s="32">
        <v>1305</v>
      </c>
      <c r="C59" s="33" t="s">
        <v>36</v>
      </c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>
        <f>IFERROR(VLOOKUP($B59,'OCT 13'!$A$9:$C$520,3,FALSE),0)</f>
        <v>0</v>
      </c>
      <c r="O59" s="104">
        <f>IFERROR(VLOOKUP($B59,'NOV 13'!$A$9:$C$520,3,FALSE),0)</f>
        <v>0</v>
      </c>
      <c r="P59" s="104">
        <f>IFERROR(VLOOKUP($B59,'DIC 13'!$A$9:$C$520,3,FALSE),0)</f>
        <v>0</v>
      </c>
    </row>
    <row r="60" spans="1:16" ht="15">
      <c r="A60" s="102"/>
      <c r="B60" s="32">
        <v>130505</v>
      </c>
      <c r="C60" s="33" t="s">
        <v>29</v>
      </c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>
        <f>IFERROR(VLOOKUP($B60,'OCT 13'!$A$9:$C$520,3,FALSE),0)</f>
        <v>0</v>
      </c>
      <c r="O60" s="104">
        <f>IFERROR(VLOOKUP($B60,'NOV 13'!$A$9:$C$520,3,FALSE),0)</f>
        <v>0</v>
      </c>
      <c r="P60" s="104">
        <f>IFERROR(VLOOKUP($B60,'DIC 13'!$A$9:$C$520,3,FALSE),0)</f>
        <v>0</v>
      </c>
    </row>
    <row r="61" spans="1:16" ht="15">
      <c r="A61" s="102"/>
      <c r="B61" s="32">
        <v>130510</v>
      </c>
      <c r="C61" s="33" t="s">
        <v>30</v>
      </c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>
        <f>IFERROR(VLOOKUP($B61,'OCT 13'!$A$9:$C$520,3,FALSE),0)</f>
        <v>0</v>
      </c>
      <c r="O61" s="104">
        <f>IFERROR(VLOOKUP($B61,'NOV 13'!$A$9:$C$520,3,FALSE),0)</f>
        <v>0</v>
      </c>
      <c r="P61" s="104">
        <f>IFERROR(VLOOKUP($B61,'DIC 13'!$A$9:$C$520,3,FALSE),0)</f>
        <v>0</v>
      </c>
    </row>
    <row r="62" spans="1:16" ht="15">
      <c r="A62" s="102"/>
      <c r="B62" s="32">
        <v>130515</v>
      </c>
      <c r="C62" s="33" t="s">
        <v>31</v>
      </c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>
        <f>IFERROR(VLOOKUP($B62,'OCT 13'!$A$9:$C$520,3,FALSE),0)</f>
        <v>0</v>
      </c>
      <c r="O62" s="104">
        <f>IFERROR(VLOOKUP($B62,'NOV 13'!$A$9:$C$520,3,FALSE),0)</f>
        <v>0</v>
      </c>
      <c r="P62" s="104">
        <f>IFERROR(VLOOKUP($B62,'DIC 13'!$A$9:$C$520,3,FALSE),0)</f>
        <v>0</v>
      </c>
    </row>
    <row r="63" spans="1:16" ht="15">
      <c r="A63" s="102"/>
      <c r="B63" s="32">
        <v>130520</v>
      </c>
      <c r="C63" s="33" t="s">
        <v>37</v>
      </c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>
        <f>IFERROR(VLOOKUP($B63,'OCT 13'!$A$9:$C$520,3,FALSE),0)</f>
        <v>0</v>
      </c>
      <c r="O63" s="104">
        <f>IFERROR(VLOOKUP($B63,'NOV 13'!$A$9:$C$520,3,FALSE),0)</f>
        <v>0</v>
      </c>
      <c r="P63" s="104">
        <f>IFERROR(VLOOKUP($B63,'DIC 13'!$A$9:$C$520,3,FALSE),0)</f>
        <v>0</v>
      </c>
    </row>
    <row r="64" spans="1:16" ht="15">
      <c r="A64" s="102"/>
      <c r="B64" s="32">
        <v>130525</v>
      </c>
      <c r="C64" s="33" t="s">
        <v>38</v>
      </c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>
        <f>IFERROR(VLOOKUP($B64,'OCT 13'!$A$9:$C$520,3,FALSE),0)</f>
        <v>0</v>
      </c>
      <c r="O64" s="104">
        <f>IFERROR(VLOOKUP($B64,'NOV 13'!$A$9:$C$520,3,FALSE),0)</f>
        <v>0</v>
      </c>
      <c r="P64" s="104">
        <f>IFERROR(VLOOKUP($B64,'DIC 13'!$A$9:$C$520,3,FALSE),0)</f>
        <v>0</v>
      </c>
    </row>
    <row r="65" spans="1:16" ht="15">
      <c r="A65" s="102"/>
      <c r="B65" s="32">
        <v>130530</v>
      </c>
      <c r="C65" s="33" t="s">
        <v>39</v>
      </c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>
        <f>IFERROR(VLOOKUP($B65,'OCT 13'!$A$9:$C$520,3,FALSE),0)</f>
        <v>0</v>
      </c>
      <c r="O65" s="104">
        <f>IFERROR(VLOOKUP($B65,'NOV 13'!$A$9:$C$520,3,FALSE),0)</f>
        <v>0</v>
      </c>
      <c r="P65" s="104">
        <f>IFERROR(VLOOKUP($B65,'DIC 13'!$A$9:$C$520,3,FALSE),0)</f>
        <v>0</v>
      </c>
    </row>
    <row r="66" spans="1:16" ht="15">
      <c r="A66" s="102"/>
      <c r="B66" s="32">
        <v>130535</v>
      </c>
      <c r="C66" s="33" t="s">
        <v>40</v>
      </c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>
        <f>IFERROR(VLOOKUP($B66,'OCT 13'!$A$9:$C$520,3,FALSE),0)</f>
        <v>0</v>
      </c>
      <c r="O66" s="104">
        <f>IFERROR(VLOOKUP($B66,'NOV 13'!$A$9:$C$520,3,FALSE),0)</f>
        <v>0</v>
      </c>
      <c r="P66" s="104">
        <f>IFERROR(VLOOKUP($B66,'DIC 13'!$A$9:$C$520,3,FALSE),0)</f>
        <v>0</v>
      </c>
    </row>
    <row r="67" spans="1:16" ht="15">
      <c r="A67" s="102"/>
      <c r="B67" s="32">
        <v>130540</v>
      </c>
      <c r="C67" s="33" t="s">
        <v>41</v>
      </c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>
        <f>IFERROR(VLOOKUP($B67,'OCT 13'!$A$9:$C$520,3,FALSE),0)</f>
        <v>0</v>
      </c>
      <c r="O67" s="104">
        <f>IFERROR(VLOOKUP($B67,'NOV 13'!$A$9:$C$520,3,FALSE),0)</f>
        <v>0</v>
      </c>
      <c r="P67" s="104">
        <f>IFERROR(VLOOKUP($B67,'DIC 13'!$A$9:$C$520,3,FALSE),0)</f>
        <v>0</v>
      </c>
    </row>
    <row r="68" spans="1:16" ht="15">
      <c r="A68" s="102"/>
      <c r="B68" s="32">
        <v>1306</v>
      </c>
      <c r="C68" s="33" t="s">
        <v>42</v>
      </c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>
        <f>IFERROR(VLOOKUP($B68,'OCT 13'!$A$9:$C$520,3,FALSE),0)</f>
        <v>0</v>
      </c>
      <c r="O68" s="104">
        <f>IFERROR(VLOOKUP($B68,'NOV 13'!$A$9:$C$520,3,FALSE),0)</f>
        <v>0</v>
      </c>
      <c r="P68" s="104">
        <f>IFERROR(VLOOKUP($B68,'DIC 13'!$A$9:$C$520,3,FALSE),0)</f>
        <v>0</v>
      </c>
    </row>
    <row r="69" spans="1:16" ht="15">
      <c r="A69" s="102"/>
      <c r="B69" s="32">
        <v>130605</v>
      </c>
      <c r="C69" s="33" t="s">
        <v>29</v>
      </c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>
        <f>IFERROR(VLOOKUP($B69,'OCT 13'!$A$9:$C$520,3,FALSE),0)</f>
        <v>0</v>
      </c>
      <c r="O69" s="104">
        <f>IFERROR(VLOOKUP($B69,'NOV 13'!$A$9:$C$520,3,FALSE),0)</f>
        <v>0</v>
      </c>
      <c r="P69" s="104">
        <f>IFERROR(VLOOKUP($B69,'DIC 13'!$A$9:$C$520,3,FALSE),0)</f>
        <v>0</v>
      </c>
    </row>
    <row r="70" spans="1:16" ht="15">
      <c r="A70" s="102"/>
      <c r="B70" s="32">
        <v>130610</v>
      </c>
      <c r="C70" s="33" t="s">
        <v>30</v>
      </c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>
        <f>IFERROR(VLOOKUP($B70,'OCT 13'!$A$9:$C$520,3,FALSE),0)</f>
        <v>0</v>
      </c>
      <c r="O70" s="104">
        <f>IFERROR(VLOOKUP($B70,'NOV 13'!$A$9:$C$520,3,FALSE),0)</f>
        <v>0</v>
      </c>
      <c r="P70" s="104">
        <f>IFERROR(VLOOKUP($B70,'DIC 13'!$A$9:$C$520,3,FALSE),0)</f>
        <v>0</v>
      </c>
    </row>
    <row r="71" spans="1:16" ht="15">
      <c r="A71" s="102"/>
      <c r="B71" s="32">
        <v>130615</v>
      </c>
      <c r="C71" s="33" t="s">
        <v>31</v>
      </c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>
        <f>IFERROR(VLOOKUP($B71,'OCT 13'!$A$9:$C$520,3,FALSE),0)</f>
        <v>0</v>
      </c>
      <c r="O71" s="104">
        <f>IFERROR(VLOOKUP($B71,'NOV 13'!$A$9:$C$520,3,FALSE),0)</f>
        <v>0</v>
      </c>
      <c r="P71" s="104">
        <f>IFERROR(VLOOKUP($B71,'DIC 13'!$A$9:$C$520,3,FALSE),0)</f>
        <v>0</v>
      </c>
    </row>
    <row r="72" spans="1:16" ht="15">
      <c r="A72" s="102"/>
      <c r="B72" s="32">
        <v>130620</v>
      </c>
      <c r="C72" s="33" t="s">
        <v>37</v>
      </c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>
        <f>IFERROR(VLOOKUP($B72,'OCT 13'!$A$9:$C$520,3,FALSE),0)</f>
        <v>0</v>
      </c>
      <c r="O72" s="104">
        <f>IFERROR(VLOOKUP($B72,'NOV 13'!$A$9:$C$520,3,FALSE),0)</f>
        <v>0</v>
      </c>
      <c r="P72" s="104">
        <f>IFERROR(VLOOKUP($B72,'DIC 13'!$A$9:$C$520,3,FALSE),0)</f>
        <v>0</v>
      </c>
    </row>
    <row r="73" spans="1:16" ht="15">
      <c r="A73" s="102"/>
      <c r="B73" s="32">
        <v>130625</v>
      </c>
      <c r="C73" s="33" t="s">
        <v>38</v>
      </c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>
        <f>IFERROR(VLOOKUP($B73,'OCT 13'!$A$9:$C$520,3,FALSE),0)</f>
        <v>0</v>
      </c>
      <c r="O73" s="104">
        <f>IFERROR(VLOOKUP($B73,'NOV 13'!$A$9:$C$520,3,FALSE),0)</f>
        <v>0</v>
      </c>
      <c r="P73" s="104">
        <f>IFERROR(VLOOKUP($B73,'DIC 13'!$A$9:$C$520,3,FALSE),0)</f>
        <v>0</v>
      </c>
    </row>
    <row r="74" spans="1:16" ht="15">
      <c r="A74" s="102"/>
      <c r="B74" s="32">
        <v>130630</v>
      </c>
      <c r="C74" s="33" t="s">
        <v>39</v>
      </c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>
        <f>IFERROR(VLOOKUP($B74,'OCT 13'!$A$9:$C$520,3,FALSE),0)</f>
        <v>0</v>
      </c>
      <c r="O74" s="104">
        <f>IFERROR(VLOOKUP($B74,'NOV 13'!$A$9:$C$520,3,FALSE),0)</f>
        <v>0</v>
      </c>
      <c r="P74" s="104">
        <f>IFERROR(VLOOKUP($B74,'DIC 13'!$A$9:$C$520,3,FALSE),0)</f>
        <v>0</v>
      </c>
    </row>
    <row r="75" spans="1:16" ht="15">
      <c r="A75" s="102"/>
      <c r="B75" s="32">
        <v>130635</v>
      </c>
      <c r="C75" s="33" t="s">
        <v>40</v>
      </c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>
        <f>IFERROR(VLOOKUP($B75,'OCT 13'!$A$9:$C$520,3,FALSE),0)</f>
        <v>0</v>
      </c>
      <c r="O75" s="104">
        <f>IFERROR(VLOOKUP($B75,'NOV 13'!$A$9:$C$520,3,FALSE),0)</f>
        <v>0</v>
      </c>
      <c r="P75" s="104">
        <f>IFERROR(VLOOKUP($B75,'DIC 13'!$A$9:$C$520,3,FALSE),0)</f>
        <v>0</v>
      </c>
    </row>
    <row r="76" spans="1:16" ht="15">
      <c r="A76" s="102"/>
      <c r="B76" s="32">
        <v>130640</v>
      </c>
      <c r="C76" s="33" t="s">
        <v>41</v>
      </c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>
        <f>IFERROR(VLOOKUP($B76,'OCT 13'!$A$9:$C$520,3,FALSE),0)</f>
        <v>0</v>
      </c>
      <c r="O76" s="104">
        <f>IFERROR(VLOOKUP($B76,'NOV 13'!$A$9:$C$520,3,FALSE),0)</f>
        <v>0</v>
      </c>
      <c r="P76" s="104">
        <f>IFERROR(VLOOKUP($B76,'DIC 13'!$A$9:$C$520,3,FALSE),0)</f>
        <v>0</v>
      </c>
    </row>
    <row r="77" spans="1:16" ht="15">
      <c r="A77" s="102"/>
      <c r="B77" s="32">
        <v>1307</v>
      </c>
      <c r="C77" s="33" t="s">
        <v>43</v>
      </c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>
        <f>IFERROR(VLOOKUP($B77,'OCT 13'!$A$9:$C$520,3,FALSE),0)</f>
        <v>0</v>
      </c>
      <c r="O77" s="104">
        <f>IFERROR(VLOOKUP($B77,'NOV 13'!$A$9:$C$520,3,FALSE),0)</f>
        <v>0</v>
      </c>
      <c r="P77" s="104">
        <f>IFERROR(VLOOKUP($B77,'DIC 13'!$A$9:$C$520,3,FALSE),0)</f>
        <v>0</v>
      </c>
    </row>
    <row r="78" spans="1:16" ht="15">
      <c r="A78" s="102"/>
      <c r="B78" s="32">
        <v>130705</v>
      </c>
      <c r="C78" s="33" t="s">
        <v>44</v>
      </c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>
        <f>IFERROR(VLOOKUP($B78,'OCT 13'!$A$9:$C$520,3,FALSE),0)</f>
        <v>0</v>
      </c>
      <c r="O78" s="104">
        <f>IFERROR(VLOOKUP($B78,'NOV 13'!$A$9:$C$520,3,FALSE),0)</f>
        <v>0</v>
      </c>
      <c r="P78" s="104">
        <f>IFERROR(VLOOKUP($B78,'DIC 13'!$A$9:$C$520,3,FALSE),0)</f>
        <v>0</v>
      </c>
    </row>
    <row r="79" spans="1:16" ht="15">
      <c r="A79" s="102"/>
      <c r="B79" s="32">
        <v>130710</v>
      </c>
      <c r="C79" s="33" t="s">
        <v>45</v>
      </c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>
        <f>IFERROR(VLOOKUP($B79,'OCT 13'!$A$9:$C$520,3,FALSE),0)</f>
        <v>0</v>
      </c>
      <c r="O79" s="104">
        <f>IFERROR(VLOOKUP($B79,'NOV 13'!$A$9:$C$520,3,FALSE),0)</f>
        <v>0</v>
      </c>
      <c r="P79" s="104">
        <f>IFERROR(VLOOKUP($B79,'DIC 13'!$A$9:$C$520,3,FALSE),0)</f>
        <v>0</v>
      </c>
    </row>
    <row r="80" spans="1:16" ht="15">
      <c r="A80" s="102"/>
      <c r="B80" s="32">
        <v>130715</v>
      </c>
      <c r="C80" s="33" t="s">
        <v>46</v>
      </c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>
        <f>IFERROR(VLOOKUP($B80,'OCT 13'!$A$9:$C$520,3,FALSE),0)</f>
        <v>0</v>
      </c>
      <c r="O80" s="104">
        <f>IFERROR(VLOOKUP($B80,'NOV 13'!$A$9:$C$520,3,FALSE),0)</f>
        <v>0</v>
      </c>
      <c r="P80" s="104">
        <f>IFERROR(VLOOKUP($B80,'DIC 13'!$A$9:$C$520,3,FALSE),0)</f>
        <v>0</v>
      </c>
    </row>
    <row r="81" spans="1:16" ht="15">
      <c r="A81" s="102"/>
      <c r="B81" s="32">
        <v>130720</v>
      </c>
      <c r="C81" s="33" t="s">
        <v>47</v>
      </c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>
        <f>IFERROR(VLOOKUP($B81,'OCT 13'!$A$9:$C$520,3,FALSE),0)</f>
        <v>0</v>
      </c>
      <c r="O81" s="104">
        <f>IFERROR(VLOOKUP($B81,'NOV 13'!$A$9:$C$520,3,FALSE),0)</f>
        <v>0</v>
      </c>
      <c r="P81" s="104">
        <f>IFERROR(VLOOKUP($B81,'DIC 13'!$A$9:$C$520,3,FALSE),0)</f>
        <v>0</v>
      </c>
    </row>
    <row r="82" spans="1:16" ht="15">
      <c r="A82" s="102"/>
      <c r="B82" s="32">
        <v>130790</v>
      </c>
      <c r="C82" s="33" t="s">
        <v>126</v>
      </c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>
        <f>IFERROR(VLOOKUP($B82,'OCT 13'!$A$9:$C$520,3,FALSE),0)</f>
        <v>0</v>
      </c>
      <c r="O82" s="104">
        <f>IFERROR(VLOOKUP($B82,'NOV 13'!$A$9:$C$520,3,FALSE),0)</f>
        <v>0</v>
      </c>
      <c r="P82" s="104">
        <f>IFERROR(VLOOKUP($B82,'DIC 13'!$A$9:$C$520,3,FALSE),0)</f>
        <v>0</v>
      </c>
    </row>
    <row r="83" spans="1:16" ht="15">
      <c r="A83" s="102"/>
      <c r="B83" s="32">
        <v>1399</v>
      </c>
      <c r="C83" s="33" t="s">
        <v>48</v>
      </c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>
        <f>IFERROR(VLOOKUP($B83,'OCT 13'!$A$9:$C$520,3,FALSE),0)</f>
        <v>0</v>
      </c>
      <c r="O83" s="104">
        <f>IFERROR(VLOOKUP($B83,'NOV 13'!$A$9:$C$520,3,FALSE),0)</f>
        <v>0</v>
      </c>
      <c r="P83" s="104">
        <f>IFERROR(VLOOKUP($B83,'DIC 13'!$A$9:$C$520,3,FALSE),0)</f>
        <v>0</v>
      </c>
    </row>
    <row r="84" spans="1:16" ht="15">
      <c r="A84" s="102"/>
      <c r="B84" s="32">
        <v>139905</v>
      </c>
      <c r="C84" s="33" t="s">
        <v>49</v>
      </c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>
        <f>IFERROR(VLOOKUP($B84,'OCT 13'!$A$9:$C$520,3,FALSE),0)</f>
        <v>0</v>
      </c>
      <c r="O84" s="104">
        <f>IFERROR(VLOOKUP($B84,'NOV 13'!$A$9:$C$520,3,FALSE),0)</f>
        <v>0</v>
      </c>
      <c r="P84" s="104">
        <f>IFERROR(VLOOKUP($B84,'DIC 13'!$A$9:$C$520,3,FALSE),0)</f>
        <v>0</v>
      </c>
    </row>
    <row r="85" spans="1:16" ht="15">
      <c r="A85" s="102"/>
      <c r="B85" s="32">
        <v>139910</v>
      </c>
      <c r="C85" s="33" t="s">
        <v>50</v>
      </c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>
        <f>IFERROR(VLOOKUP($B85,'OCT 13'!$A$9:$C$520,3,FALSE),0)</f>
        <v>0</v>
      </c>
      <c r="O85" s="104">
        <f>IFERROR(VLOOKUP($B85,'NOV 13'!$A$9:$C$520,3,FALSE),0)</f>
        <v>0</v>
      </c>
      <c r="P85" s="104">
        <f>IFERROR(VLOOKUP($B85,'DIC 13'!$A$9:$C$520,3,FALSE),0)</f>
        <v>0</v>
      </c>
    </row>
    <row r="86" spans="1:16" ht="15">
      <c r="A86" s="102"/>
      <c r="B86" s="32">
        <v>14</v>
      </c>
      <c r="C86" s="33" t="s">
        <v>51</v>
      </c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>
        <f>IFERROR(VLOOKUP($B86,'OCT 13'!$A$9:$C$520,3,FALSE),0)</f>
        <v>0</v>
      </c>
      <c r="O86" s="104">
        <f>IFERROR(VLOOKUP($B86,'NOV 13'!$A$9:$C$520,3,FALSE),0)</f>
        <v>0</v>
      </c>
      <c r="P86" s="104">
        <f>IFERROR(VLOOKUP($B86,'DIC 13'!$A$9:$C$520,3,FALSE),0)</f>
        <v>0</v>
      </c>
    </row>
    <row r="87" spans="1:16" ht="15">
      <c r="A87" s="102"/>
      <c r="B87" s="32">
        <v>1401</v>
      </c>
      <c r="C87" s="33" t="s">
        <v>52</v>
      </c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>
        <f>IFERROR(VLOOKUP($B87,'OCT 13'!$A$9:$C$520,3,FALSE),0)</f>
        <v>0</v>
      </c>
      <c r="O87" s="104">
        <f>IFERROR(VLOOKUP($B87,'NOV 13'!$A$9:$C$520,3,FALSE),0)</f>
        <v>0</v>
      </c>
      <c r="P87" s="104">
        <f>IFERROR(VLOOKUP($B87,'DIC 13'!$A$9:$C$520,3,FALSE),0)</f>
        <v>0</v>
      </c>
    </row>
    <row r="88" spans="1:16" ht="15">
      <c r="A88" s="102"/>
      <c r="B88" s="32">
        <v>140105</v>
      </c>
      <c r="C88" s="33" t="s">
        <v>29</v>
      </c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>
        <f>IFERROR(VLOOKUP($B88,'OCT 13'!$A$9:$C$520,3,FALSE),0)</f>
        <v>0</v>
      </c>
      <c r="O88" s="104">
        <f>IFERROR(VLOOKUP($B88,'NOV 13'!$A$9:$C$520,3,FALSE),0)</f>
        <v>0</v>
      </c>
      <c r="P88" s="104">
        <f>IFERROR(VLOOKUP($B88,'DIC 13'!$A$9:$C$520,3,FALSE),0)</f>
        <v>0</v>
      </c>
    </row>
    <row r="89" spans="1:16" ht="15">
      <c r="A89" s="102"/>
      <c r="B89" s="32">
        <v>140110</v>
      </c>
      <c r="C89" s="33" t="s">
        <v>30</v>
      </c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>
        <f>IFERROR(VLOOKUP($B89,'OCT 13'!$A$9:$C$520,3,FALSE),0)</f>
        <v>0</v>
      </c>
      <c r="O89" s="104">
        <f>IFERROR(VLOOKUP($B89,'NOV 13'!$A$9:$C$520,3,FALSE),0)</f>
        <v>0</v>
      </c>
      <c r="P89" s="104">
        <f>IFERROR(VLOOKUP($B89,'DIC 13'!$A$9:$C$520,3,FALSE),0)</f>
        <v>0</v>
      </c>
    </row>
    <row r="90" spans="1:16" ht="15">
      <c r="A90" s="102"/>
      <c r="B90" s="32">
        <v>140115</v>
      </c>
      <c r="C90" s="33" t="s">
        <v>31</v>
      </c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>
        <f>IFERROR(VLOOKUP($B90,'OCT 13'!$A$9:$C$520,3,FALSE),0)</f>
        <v>0</v>
      </c>
      <c r="O90" s="104">
        <f>IFERROR(VLOOKUP($B90,'NOV 13'!$A$9:$C$520,3,FALSE),0)</f>
        <v>0</v>
      </c>
      <c r="P90" s="104">
        <f>IFERROR(VLOOKUP($B90,'DIC 13'!$A$9:$C$520,3,FALSE),0)</f>
        <v>0</v>
      </c>
    </row>
    <row r="91" spans="1:16" ht="15">
      <c r="A91" s="102"/>
      <c r="B91" s="32">
        <v>140120</v>
      </c>
      <c r="C91" s="33" t="s">
        <v>32</v>
      </c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>
        <f>IFERROR(VLOOKUP($B91,'OCT 13'!$A$9:$C$520,3,FALSE),0)</f>
        <v>0</v>
      </c>
      <c r="O91" s="104">
        <f>IFERROR(VLOOKUP($B91,'NOV 13'!$A$9:$C$520,3,FALSE),0)</f>
        <v>0</v>
      </c>
      <c r="P91" s="104">
        <f>IFERROR(VLOOKUP($B91,'DIC 13'!$A$9:$C$520,3,FALSE),0)</f>
        <v>0</v>
      </c>
    </row>
    <row r="92" spans="1:16" ht="15">
      <c r="A92" s="102"/>
      <c r="B92" s="32">
        <v>140125</v>
      </c>
      <c r="C92" s="33" t="s">
        <v>33</v>
      </c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>
        <f>IFERROR(VLOOKUP($B92,'OCT 13'!$A$9:$C$520,3,FALSE),0)</f>
        <v>0</v>
      </c>
      <c r="O92" s="104">
        <f>IFERROR(VLOOKUP($B92,'NOV 13'!$A$9:$C$520,3,FALSE),0)</f>
        <v>0</v>
      </c>
      <c r="P92" s="104">
        <f>IFERROR(VLOOKUP($B92,'DIC 13'!$A$9:$C$520,3,FALSE),0)</f>
        <v>0</v>
      </c>
    </row>
    <row r="93" spans="1:16" ht="15">
      <c r="A93" s="102"/>
      <c r="B93" s="32">
        <v>1402</v>
      </c>
      <c r="C93" s="33" t="s">
        <v>53</v>
      </c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>
        <f>IFERROR(VLOOKUP($B93,'OCT 13'!$A$9:$C$520,3,FALSE),0)</f>
        <v>0</v>
      </c>
      <c r="O93" s="104">
        <f>IFERROR(VLOOKUP($B93,'NOV 13'!$A$9:$C$520,3,FALSE),0)</f>
        <v>0</v>
      </c>
      <c r="P93" s="104">
        <f>IFERROR(VLOOKUP($B93,'DIC 13'!$A$9:$C$520,3,FALSE),0)</f>
        <v>0</v>
      </c>
    </row>
    <row r="94" spans="1:16" ht="15">
      <c r="A94" s="102"/>
      <c r="B94" s="32">
        <v>140205</v>
      </c>
      <c r="C94" s="33" t="s">
        <v>29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>
        <f>IFERROR(VLOOKUP($B94,'OCT 13'!$A$9:$C$520,3,FALSE),0)</f>
        <v>0</v>
      </c>
      <c r="O94" s="104">
        <f>IFERROR(VLOOKUP($B94,'NOV 13'!$A$9:$C$520,3,FALSE),0)</f>
        <v>0</v>
      </c>
      <c r="P94" s="104">
        <f>IFERROR(VLOOKUP($B94,'DIC 13'!$A$9:$C$520,3,FALSE),0)</f>
        <v>0</v>
      </c>
    </row>
    <row r="95" spans="1:16" ht="15">
      <c r="A95" s="102"/>
      <c r="B95" s="32">
        <v>140210</v>
      </c>
      <c r="C95" s="33" t="s">
        <v>30</v>
      </c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>
        <f>IFERROR(VLOOKUP($B95,'OCT 13'!$A$9:$C$520,3,FALSE),0)</f>
        <v>0</v>
      </c>
      <c r="O95" s="104">
        <f>IFERROR(VLOOKUP($B95,'NOV 13'!$A$9:$C$520,3,FALSE),0)</f>
        <v>0</v>
      </c>
      <c r="P95" s="104">
        <f>IFERROR(VLOOKUP($B95,'DIC 13'!$A$9:$C$520,3,FALSE),0)</f>
        <v>0</v>
      </c>
    </row>
    <row r="96" spans="1:16" ht="15">
      <c r="A96" s="102"/>
      <c r="B96" s="32">
        <v>140215</v>
      </c>
      <c r="C96" s="33" t="s">
        <v>31</v>
      </c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>
        <f>IFERROR(VLOOKUP($B96,'OCT 13'!$A$9:$C$520,3,FALSE),0)</f>
        <v>0</v>
      </c>
      <c r="O96" s="104">
        <f>IFERROR(VLOOKUP($B96,'NOV 13'!$A$9:$C$520,3,FALSE),0)</f>
        <v>0</v>
      </c>
      <c r="P96" s="104">
        <f>IFERROR(VLOOKUP($B96,'DIC 13'!$A$9:$C$520,3,FALSE),0)</f>
        <v>0</v>
      </c>
    </row>
    <row r="97" spans="1:16" ht="15">
      <c r="A97" s="102"/>
      <c r="B97" s="32">
        <v>140220</v>
      </c>
      <c r="C97" s="33" t="s">
        <v>32</v>
      </c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>
        <f>IFERROR(VLOOKUP($B97,'OCT 13'!$A$9:$C$520,3,FALSE),0)</f>
        <v>0</v>
      </c>
      <c r="O97" s="104">
        <f>IFERROR(VLOOKUP($B97,'NOV 13'!$A$9:$C$520,3,FALSE),0)</f>
        <v>0</v>
      </c>
      <c r="P97" s="104">
        <f>IFERROR(VLOOKUP($B97,'DIC 13'!$A$9:$C$520,3,FALSE),0)</f>
        <v>0</v>
      </c>
    </row>
    <row r="98" spans="1:16" ht="15">
      <c r="A98" s="102"/>
      <c r="B98" s="32">
        <v>140225</v>
      </c>
      <c r="C98" s="33" t="s">
        <v>33</v>
      </c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>
        <f>IFERROR(VLOOKUP($B98,'OCT 13'!$A$9:$C$520,3,FALSE),0)</f>
        <v>0</v>
      </c>
      <c r="O98" s="104">
        <f>IFERROR(VLOOKUP($B98,'NOV 13'!$A$9:$C$520,3,FALSE),0)</f>
        <v>0</v>
      </c>
      <c r="P98" s="104">
        <f>IFERROR(VLOOKUP($B98,'DIC 13'!$A$9:$C$520,3,FALSE),0)</f>
        <v>0</v>
      </c>
    </row>
    <row r="99" spans="1:16" ht="15">
      <c r="A99" s="102"/>
      <c r="B99" s="32">
        <v>1403</v>
      </c>
      <c r="C99" s="33" t="s">
        <v>54</v>
      </c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>
        <f>IFERROR(VLOOKUP($B99,'OCT 13'!$A$9:$C$520,3,FALSE),0)</f>
        <v>0</v>
      </c>
      <c r="O99" s="104">
        <f>IFERROR(VLOOKUP($B99,'NOV 13'!$A$9:$C$520,3,FALSE),0)</f>
        <v>0</v>
      </c>
      <c r="P99" s="104">
        <f>IFERROR(VLOOKUP($B99,'DIC 13'!$A$9:$C$520,3,FALSE),0)</f>
        <v>0</v>
      </c>
    </row>
    <row r="100" spans="1:16" ht="15">
      <c r="A100" s="102"/>
      <c r="B100" s="32">
        <v>140305</v>
      </c>
      <c r="C100" s="33" t="s">
        <v>29</v>
      </c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>
        <f>IFERROR(VLOOKUP($B100,'OCT 13'!$A$9:$C$520,3,FALSE),0)</f>
        <v>0</v>
      </c>
      <c r="O100" s="104">
        <f>IFERROR(VLOOKUP($B100,'NOV 13'!$A$9:$C$520,3,FALSE),0)</f>
        <v>0</v>
      </c>
      <c r="P100" s="104">
        <f>IFERROR(VLOOKUP($B100,'DIC 13'!$A$9:$C$520,3,FALSE),0)</f>
        <v>0</v>
      </c>
    </row>
    <row r="101" spans="1:16" ht="15">
      <c r="A101" s="102"/>
      <c r="B101" s="32">
        <v>140310</v>
      </c>
      <c r="C101" s="33" t="s">
        <v>30</v>
      </c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>
        <f>IFERROR(VLOOKUP($B101,'OCT 13'!$A$9:$C$520,3,FALSE),0)</f>
        <v>0</v>
      </c>
      <c r="O101" s="104">
        <f>IFERROR(VLOOKUP($B101,'NOV 13'!$A$9:$C$520,3,FALSE),0)</f>
        <v>0</v>
      </c>
      <c r="P101" s="104">
        <f>IFERROR(VLOOKUP($B101,'DIC 13'!$A$9:$C$520,3,FALSE),0)</f>
        <v>0</v>
      </c>
    </row>
    <row r="102" spans="1:16" ht="15">
      <c r="A102" s="102"/>
      <c r="B102" s="32">
        <v>140315</v>
      </c>
      <c r="C102" s="33" t="s">
        <v>31</v>
      </c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>
        <f>IFERROR(VLOOKUP($B102,'OCT 13'!$A$9:$C$520,3,FALSE),0)</f>
        <v>0</v>
      </c>
      <c r="O102" s="104">
        <f>IFERROR(VLOOKUP($B102,'NOV 13'!$A$9:$C$520,3,FALSE),0)</f>
        <v>0</v>
      </c>
      <c r="P102" s="104">
        <f>IFERROR(VLOOKUP($B102,'DIC 13'!$A$9:$C$520,3,FALSE),0)</f>
        <v>0</v>
      </c>
    </row>
    <row r="103" spans="1:16" ht="15">
      <c r="A103" s="102"/>
      <c r="B103" s="32">
        <v>140320</v>
      </c>
      <c r="C103" s="33" t="s">
        <v>32</v>
      </c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>
        <f>IFERROR(VLOOKUP($B103,'OCT 13'!$A$9:$C$520,3,FALSE),0)</f>
        <v>0</v>
      </c>
      <c r="O103" s="104">
        <f>IFERROR(VLOOKUP($B103,'NOV 13'!$A$9:$C$520,3,FALSE),0)</f>
        <v>0</v>
      </c>
      <c r="P103" s="104">
        <f>IFERROR(VLOOKUP($B103,'DIC 13'!$A$9:$C$520,3,FALSE),0)</f>
        <v>0</v>
      </c>
    </row>
    <row r="104" spans="1:16" ht="15">
      <c r="A104" s="102"/>
      <c r="B104" s="32">
        <v>140325</v>
      </c>
      <c r="C104" s="33" t="s">
        <v>33</v>
      </c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>
        <f>IFERROR(VLOOKUP($B104,'OCT 13'!$A$9:$C$520,3,FALSE),0)</f>
        <v>0</v>
      </c>
      <c r="O104" s="104">
        <f>IFERROR(VLOOKUP($B104,'NOV 13'!$A$9:$C$520,3,FALSE),0)</f>
        <v>0</v>
      </c>
      <c r="P104" s="104">
        <f>IFERROR(VLOOKUP($B104,'DIC 13'!$A$9:$C$520,3,FALSE),0)</f>
        <v>0</v>
      </c>
    </row>
    <row r="105" spans="1:16" ht="15">
      <c r="A105" s="102"/>
      <c r="B105" s="32">
        <v>1404</v>
      </c>
      <c r="C105" s="33" t="s">
        <v>55</v>
      </c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>
        <f>IFERROR(VLOOKUP($B105,'OCT 13'!$A$9:$C$520,3,FALSE),0)</f>
        <v>0</v>
      </c>
      <c r="O105" s="104">
        <f>IFERROR(VLOOKUP($B105,'NOV 13'!$A$9:$C$520,3,FALSE),0)</f>
        <v>0</v>
      </c>
      <c r="P105" s="104">
        <f>IFERROR(VLOOKUP($B105,'DIC 13'!$A$9:$C$520,3,FALSE),0)</f>
        <v>0</v>
      </c>
    </row>
    <row r="106" spans="1:16" ht="15">
      <c r="A106" s="102"/>
      <c r="B106" s="32">
        <v>140405</v>
      </c>
      <c r="C106" s="33" t="s">
        <v>29</v>
      </c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>
        <f>IFERROR(VLOOKUP($B106,'OCT 13'!$A$9:$C$520,3,FALSE),0)</f>
        <v>0</v>
      </c>
      <c r="O106" s="104">
        <f>IFERROR(VLOOKUP($B106,'NOV 13'!$A$9:$C$520,3,FALSE),0)</f>
        <v>0</v>
      </c>
      <c r="P106" s="104">
        <f>IFERROR(VLOOKUP($B106,'DIC 13'!$A$9:$C$520,3,FALSE),0)</f>
        <v>0</v>
      </c>
    </row>
    <row r="107" spans="1:16" ht="15">
      <c r="A107" s="102"/>
      <c r="B107" s="32">
        <v>140410</v>
      </c>
      <c r="C107" s="33" t="s">
        <v>30</v>
      </c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>
        <f>IFERROR(VLOOKUP($B107,'OCT 13'!$A$9:$C$520,3,FALSE),0)</f>
        <v>0</v>
      </c>
      <c r="O107" s="104">
        <f>IFERROR(VLOOKUP($B107,'NOV 13'!$A$9:$C$520,3,FALSE),0)</f>
        <v>0</v>
      </c>
      <c r="P107" s="104">
        <f>IFERROR(VLOOKUP($B107,'DIC 13'!$A$9:$C$520,3,FALSE),0)</f>
        <v>0</v>
      </c>
    </row>
    <row r="108" spans="1:16" ht="15">
      <c r="A108" s="102"/>
      <c r="B108" s="32">
        <v>140415</v>
      </c>
      <c r="C108" s="33" t="s">
        <v>31</v>
      </c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>
        <f>IFERROR(VLOOKUP($B108,'OCT 13'!$A$9:$C$520,3,FALSE),0)</f>
        <v>0</v>
      </c>
      <c r="O108" s="104">
        <f>IFERROR(VLOOKUP($B108,'NOV 13'!$A$9:$C$520,3,FALSE),0)</f>
        <v>0</v>
      </c>
      <c r="P108" s="104">
        <f>IFERROR(VLOOKUP($B108,'DIC 13'!$A$9:$C$520,3,FALSE),0)</f>
        <v>0</v>
      </c>
    </row>
    <row r="109" spans="1:16" ht="15">
      <c r="A109" s="102"/>
      <c r="B109" s="32">
        <v>140420</v>
      </c>
      <c r="C109" s="33" t="s">
        <v>32</v>
      </c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>
        <f>IFERROR(VLOOKUP($B109,'OCT 13'!$A$9:$C$520,3,FALSE),0)</f>
        <v>0</v>
      </c>
      <c r="O109" s="104">
        <f>IFERROR(VLOOKUP($B109,'NOV 13'!$A$9:$C$520,3,FALSE),0)</f>
        <v>0</v>
      </c>
      <c r="P109" s="104">
        <f>IFERROR(VLOOKUP($B109,'DIC 13'!$A$9:$C$520,3,FALSE),0)</f>
        <v>0</v>
      </c>
    </row>
    <row r="110" spans="1:16" ht="15">
      <c r="A110" s="102"/>
      <c r="B110" s="32">
        <v>140425</v>
      </c>
      <c r="C110" s="33" t="s">
        <v>33</v>
      </c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>
        <f>IFERROR(VLOOKUP($B110,'OCT 13'!$A$9:$C$520,3,FALSE),0)</f>
        <v>0</v>
      </c>
      <c r="O110" s="104">
        <f>IFERROR(VLOOKUP($B110,'NOV 13'!$A$9:$C$520,3,FALSE),0)</f>
        <v>0</v>
      </c>
      <c r="P110" s="104">
        <f>IFERROR(VLOOKUP($B110,'DIC 13'!$A$9:$C$520,3,FALSE),0)</f>
        <v>0</v>
      </c>
    </row>
    <row r="111" spans="1:16" ht="15">
      <c r="A111" s="102"/>
      <c r="B111" s="32">
        <v>1405</v>
      </c>
      <c r="C111" s="33" t="s">
        <v>56</v>
      </c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>
        <f>IFERROR(VLOOKUP($B111,'OCT 13'!$A$9:$C$520,3,FALSE),0)</f>
        <v>0</v>
      </c>
      <c r="O111" s="104">
        <f>IFERROR(VLOOKUP($B111,'NOV 13'!$A$9:$C$520,3,FALSE),0)</f>
        <v>0</v>
      </c>
      <c r="P111" s="104">
        <f>IFERROR(VLOOKUP($B111,'DIC 13'!$A$9:$C$520,3,FALSE),0)</f>
        <v>0</v>
      </c>
    </row>
    <row r="112" spans="1:16" ht="15">
      <c r="A112" s="102"/>
      <c r="B112" s="32">
        <v>140505</v>
      </c>
      <c r="C112" s="33" t="s">
        <v>29</v>
      </c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>
        <f>IFERROR(VLOOKUP($B112,'OCT 13'!$A$9:$C$520,3,FALSE),0)</f>
        <v>0</v>
      </c>
      <c r="O112" s="104">
        <f>IFERROR(VLOOKUP($B112,'NOV 13'!$A$9:$C$520,3,FALSE),0)</f>
        <v>0</v>
      </c>
      <c r="P112" s="104">
        <f>IFERROR(VLOOKUP($B112,'DIC 13'!$A$9:$C$520,3,FALSE),0)</f>
        <v>0</v>
      </c>
    </row>
    <row r="113" spans="1:16" ht="15">
      <c r="A113" s="102"/>
      <c r="B113" s="32">
        <v>140510</v>
      </c>
      <c r="C113" s="33" t="s">
        <v>30</v>
      </c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>
        <f>IFERROR(VLOOKUP($B113,'OCT 13'!$A$9:$C$520,3,FALSE),0)</f>
        <v>0</v>
      </c>
      <c r="O113" s="104">
        <f>IFERROR(VLOOKUP($B113,'NOV 13'!$A$9:$C$520,3,FALSE),0)</f>
        <v>0</v>
      </c>
      <c r="P113" s="104">
        <f>IFERROR(VLOOKUP($B113,'DIC 13'!$A$9:$C$520,3,FALSE),0)</f>
        <v>0</v>
      </c>
    </row>
    <row r="114" spans="1:16" ht="15">
      <c r="A114" s="102"/>
      <c r="B114" s="32">
        <v>140515</v>
      </c>
      <c r="C114" s="33" t="s">
        <v>31</v>
      </c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>
        <f>IFERROR(VLOOKUP($B114,'OCT 13'!$A$9:$C$520,3,FALSE),0)</f>
        <v>0</v>
      </c>
      <c r="O114" s="104">
        <f>IFERROR(VLOOKUP($B114,'NOV 13'!$A$9:$C$520,3,FALSE),0)</f>
        <v>0</v>
      </c>
      <c r="P114" s="104">
        <f>IFERROR(VLOOKUP($B114,'DIC 13'!$A$9:$C$520,3,FALSE),0)</f>
        <v>0</v>
      </c>
    </row>
    <row r="115" spans="1:16" ht="15">
      <c r="A115" s="102"/>
      <c r="B115" s="32">
        <v>140520</v>
      </c>
      <c r="C115" s="33" t="s">
        <v>32</v>
      </c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>
        <f>IFERROR(VLOOKUP($B115,'OCT 13'!$A$9:$C$520,3,FALSE),0)</f>
        <v>0</v>
      </c>
      <c r="O115" s="104">
        <f>IFERROR(VLOOKUP($B115,'NOV 13'!$A$9:$C$520,3,FALSE),0)</f>
        <v>0</v>
      </c>
      <c r="P115" s="104">
        <f>IFERROR(VLOOKUP($B115,'DIC 13'!$A$9:$C$520,3,FALSE),0)</f>
        <v>0</v>
      </c>
    </row>
    <row r="116" spans="1:16" ht="15">
      <c r="A116" s="102"/>
      <c r="B116" s="32">
        <v>140525</v>
      </c>
      <c r="C116" s="33" t="s">
        <v>33</v>
      </c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>
        <f>IFERROR(VLOOKUP($B116,'OCT 13'!$A$9:$C$520,3,FALSE),0)</f>
        <v>0</v>
      </c>
      <c r="O116" s="104">
        <f>IFERROR(VLOOKUP($B116,'NOV 13'!$A$9:$C$520,3,FALSE),0)</f>
        <v>0</v>
      </c>
      <c r="P116" s="104">
        <f>IFERROR(VLOOKUP($B116,'DIC 13'!$A$9:$C$520,3,FALSE),0)</f>
        <v>0</v>
      </c>
    </row>
    <row r="117" spans="1:16" ht="15">
      <c r="A117" s="102"/>
      <c r="B117" s="32">
        <v>1406</v>
      </c>
      <c r="C117" s="33" t="s">
        <v>532</v>
      </c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>
        <f>IFERROR(VLOOKUP($B117,'OCT 13'!$A$9:$C$520,3,FALSE),0)</f>
        <v>0</v>
      </c>
      <c r="O117" s="104">
        <f>IFERROR(VLOOKUP($B117,'NOV 13'!$A$9:$C$520,3,FALSE),0)</f>
        <v>0</v>
      </c>
      <c r="P117" s="104">
        <f>IFERROR(VLOOKUP($B117,'DIC 13'!$A$9:$C$520,3,FALSE),0)</f>
        <v>0</v>
      </c>
    </row>
    <row r="118" spans="1:16" ht="15">
      <c r="A118" s="102"/>
      <c r="B118" s="32">
        <v>140605</v>
      </c>
      <c r="C118" s="33" t="s">
        <v>29</v>
      </c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>
        <f>IFERROR(VLOOKUP($B118,'OCT 13'!$A$9:$C$520,3,FALSE),0)</f>
        <v>0</v>
      </c>
      <c r="O118" s="104">
        <f>IFERROR(VLOOKUP($B118,'NOV 13'!$A$9:$C$520,3,FALSE),0)</f>
        <v>0</v>
      </c>
      <c r="P118" s="104">
        <f>IFERROR(VLOOKUP($B118,'DIC 13'!$A$9:$C$520,3,FALSE),0)</f>
        <v>0</v>
      </c>
    </row>
    <row r="119" spans="1:16" ht="15">
      <c r="A119" s="102"/>
      <c r="B119" s="32">
        <v>140610</v>
      </c>
      <c r="C119" s="33" t="s">
        <v>30</v>
      </c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>
        <f>IFERROR(VLOOKUP($B119,'OCT 13'!$A$9:$C$520,3,FALSE),0)</f>
        <v>0</v>
      </c>
      <c r="O119" s="104">
        <f>IFERROR(VLOOKUP($B119,'NOV 13'!$A$9:$C$520,3,FALSE),0)</f>
        <v>0</v>
      </c>
      <c r="P119" s="104">
        <f>IFERROR(VLOOKUP($B119,'DIC 13'!$A$9:$C$520,3,FALSE),0)</f>
        <v>0</v>
      </c>
    </row>
    <row r="120" spans="1:16" ht="15">
      <c r="A120" s="102"/>
      <c r="B120" s="32">
        <v>140615</v>
      </c>
      <c r="C120" s="33" t="s">
        <v>31</v>
      </c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>
        <f>IFERROR(VLOOKUP($B120,'OCT 13'!$A$9:$C$520,3,FALSE),0)</f>
        <v>0</v>
      </c>
      <c r="O120" s="104">
        <f>IFERROR(VLOOKUP($B120,'NOV 13'!$A$9:$C$520,3,FALSE),0)</f>
        <v>0</v>
      </c>
      <c r="P120" s="104">
        <f>IFERROR(VLOOKUP($B120,'DIC 13'!$A$9:$C$520,3,FALSE),0)</f>
        <v>0</v>
      </c>
    </row>
    <row r="121" spans="1:16" ht="15">
      <c r="A121" s="102"/>
      <c r="B121" s="32">
        <v>140620</v>
      </c>
      <c r="C121" s="33" t="s">
        <v>32</v>
      </c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>
        <f>IFERROR(VLOOKUP($B121,'OCT 13'!$A$9:$C$520,3,FALSE),0)</f>
        <v>0</v>
      </c>
      <c r="O121" s="104">
        <f>IFERROR(VLOOKUP($B121,'NOV 13'!$A$9:$C$520,3,FALSE),0)</f>
        <v>0</v>
      </c>
      <c r="P121" s="104">
        <f>IFERROR(VLOOKUP($B121,'DIC 13'!$A$9:$C$520,3,FALSE),0)</f>
        <v>0</v>
      </c>
    </row>
    <row r="122" spans="1:16" ht="15">
      <c r="A122" s="102"/>
      <c r="B122" s="32">
        <v>140625</v>
      </c>
      <c r="C122" s="33" t="s">
        <v>33</v>
      </c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>
        <f>IFERROR(VLOOKUP($B122,'OCT 13'!$A$9:$C$520,3,FALSE),0)</f>
        <v>0</v>
      </c>
      <c r="O122" s="104">
        <f>IFERROR(VLOOKUP($B122,'NOV 13'!$A$9:$C$520,3,FALSE),0)</f>
        <v>0</v>
      </c>
      <c r="P122" s="104">
        <f>IFERROR(VLOOKUP($B122,'DIC 13'!$A$9:$C$520,3,FALSE),0)</f>
        <v>0</v>
      </c>
    </row>
    <row r="123" spans="1:16" ht="15">
      <c r="A123" s="102"/>
      <c r="B123" s="32">
        <v>1409</v>
      </c>
      <c r="C123" s="33" t="s">
        <v>533</v>
      </c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>
        <f>IFERROR(VLOOKUP($B123,'OCT 13'!$A$9:$C$520,3,FALSE),0)</f>
        <v>0</v>
      </c>
      <c r="O123" s="104">
        <f>IFERROR(VLOOKUP($B123,'NOV 13'!$A$9:$C$520,3,FALSE),0)</f>
        <v>0</v>
      </c>
      <c r="P123" s="104">
        <f>IFERROR(VLOOKUP($B123,'DIC 13'!$A$9:$C$520,3,FALSE),0)</f>
        <v>0</v>
      </c>
    </row>
    <row r="124" spans="1:16" ht="15">
      <c r="A124" s="102"/>
      <c r="B124" s="32">
        <v>140905</v>
      </c>
      <c r="C124" s="33" t="s">
        <v>29</v>
      </c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>
        <f>IFERROR(VLOOKUP($B124,'OCT 13'!$A$9:$C$520,3,FALSE),0)</f>
        <v>0</v>
      </c>
      <c r="O124" s="104">
        <f>IFERROR(VLOOKUP($B124,'NOV 13'!$A$9:$C$520,3,FALSE),0)</f>
        <v>0</v>
      </c>
      <c r="P124" s="104">
        <f>IFERROR(VLOOKUP($B124,'DIC 13'!$A$9:$C$520,3,FALSE),0)</f>
        <v>0</v>
      </c>
    </row>
    <row r="125" spans="1:16" ht="15">
      <c r="A125" s="102"/>
      <c r="B125" s="32">
        <v>140910</v>
      </c>
      <c r="C125" s="33" t="s">
        <v>30</v>
      </c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>
        <f>IFERROR(VLOOKUP($B125,'OCT 13'!$A$9:$C$520,3,FALSE),0)</f>
        <v>0</v>
      </c>
      <c r="O125" s="104">
        <f>IFERROR(VLOOKUP($B125,'NOV 13'!$A$9:$C$520,3,FALSE),0)</f>
        <v>0</v>
      </c>
      <c r="P125" s="104">
        <f>IFERROR(VLOOKUP($B125,'DIC 13'!$A$9:$C$520,3,FALSE),0)</f>
        <v>0</v>
      </c>
    </row>
    <row r="126" spans="1:16" ht="15">
      <c r="A126" s="102"/>
      <c r="B126" s="32">
        <v>140915</v>
      </c>
      <c r="C126" s="33" t="s">
        <v>31</v>
      </c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>
        <f>IFERROR(VLOOKUP($B126,'OCT 13'!$A$9:$C$520,3,FALSE),0)</f>
        <v>0</v>
      </c>
      <c r="O126" s="104">
        <f>IFERROR(VLOOKUP($B126,'NOV 13'!$A$9:$C$520,3,FALSE),0)</f>
        <v>0</v>
      </c>
      <c r="P126" s="104">
        <f>IFERROR(VLOOKUP($B126,'DIC 13'!$A$9:$C$520,3,FALSE),0)</f>
        <v>0</v>
      </c>
    </row>
    <row r="127" spans="1:16" ht="15">
      <c r="A127" s="102"/>
      <c r="B127" s="32">
        <v>140920</v>
      </c>
      <c r="C127" s="33" t="s">
        <v>32</v>
      </c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>
        <f>IFERROR(VLOOKUP($B127,'OCT 13'!$A$9:$C$520,3,FALSE),0)</f>
        <v>0</v>
      </c>
      <c r="O127" s="104">
        <f>IFERROR(VLOOKUP($B127,'NOV 13'!$A$9:$C$520,3,FALSE),0)</f>
        <v>0</v>
      </c>
      <c r="P127" s="104">
        <f>IFERROR(VLOOKUP($B127,'DIC 13'!$A$9:$C$520,3,FALSE),0)</f>
        <v>0</v>
      </c>
    </row>
    <row r="128" spans="1:16" ht="15">
      <c r="A128" s="102"/>
      <c r="B128" s="32">
        <v>140925</v>
      </c>
      <c r="C128" s="33" t="s">
        <v>33</v>
      </c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>
        <f>IFERROR(VLOOKUP($B128,'OCT 13'!$A$9:$C$520,3,FALSE),0)</f>
        <v>0</v>
      </c>
      <c r="O128" s="104">
        <f>IFERROR(VLOOKUP($B128,'NOV 13'!$A$9:$C$520,3,FALSE),0)</f>
        <v>0</v>
      </c>
      <c r="P128" s="104">
        <f>IFERROR(VLOOKUP($B128,'DIC 13'!$A$9:$C$520,3,FALSE),0)</f>
        <v>0</v>
      </c>
    </row>
    <row r="129" spans="1:16" ht="15">
      <c r="A129" s="102"/>
      <c r="B129" s="32">
        <v>1410</v>
      </c>
      <c r="C129" s="33" t="s">
        <v>534</v>
      </c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>
        <f>IFERROR(VLOOKUP($B129,'OCT 13'!$A$9:$C$520,3,FALSE),0)</f>
        <v>0</v>
      </c>
      <c r="O129" s="104">
        <f>IFERROR(VLOOKUP($B129,'NOV 13'!$A$9:$C$520,3,FALSE),0)</f>
        <v>0</v>
      </c>
      <c r="P129" s="104">
        <f>IFERROR(VLOOKUP($B129,'DIC 13'!$A$9:$C$520,3,FALSE),0)</f>
        <v>0</v>
      </c>
    </row>
    <row r="130" spans="1:16" ht="15">
      <c r="A130" s="102"/>
      <c r="B130" s="32">
        <v>141005</v>
      </c>
      <c r="C130" s="33" t="s">
        <v>29</v>
      </c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>
        <f>IFERROR(VLOOKUP($B130,'OCT 13'!$A$9:$C$520,3,FALSE),0)</f>
        <v>0</v>
      </c>
      <c r="O130" s="104">
        <f>IFERROR(VLOOKUP($B130,'NOV 13'!$A$9:$C$520,3,FALSE),0)</f>
        <v>0</v>
      </c>
      <c r="P130" s="104">
        <f>IFERROR(VLOOKUP($B130,'DIC 13'!$A$9:$C$520,3,FALSE),0)</f>
        <v>0</v>
      </c>
    </row>
    <row r="131" spans="1:16" ht="15">
      <c r="A131" s="102"/>
      <c r="B131" s="32">
        <v>141010</v>
      </c>
      <c r="C131" s="33" t="s">
        <v>30</v>
      </c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>
        <f>IFERROR(VLOOKUP($B131,'OCT 13'!$A$9:$C$520,3,FALSE),0)</f>
        <v>0</v>
      </c>
      <c r="O131" s="104">
        <f>IFERROR(VLOOKUP($B131,'NOV 13'!$A$9:$C$520,3,FALSE),0)</f>
        <v>0</v>
      </c>
      <c r="P131" s="104">
        <f>IFERROR(VLOOKUP($B131,'DIC 13'!$A$9:$C$520,3,FALSE),0)</f>
        <v>0</v>
      </c>
    </row>
    <row r="132" spans="1:16" ht="15">
      <c r="A132" s="102"/>
      <c r="B132" s="32">
        <v>141015</v>
      </c>
      <c r="C132" s="33" t="s">
        <v>31</v>
      </c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>
        <f>IFERROR(VLOOKUP($B132,'OCT 13'!$A$9:$C$520,3,FALSE),0)</f>
        <v>0</v>
      </c>
      <c r="O132" s="104">
        <f>IFERROR(VLOOKUP($B132,'NOV 13'!$A$9:$C$520,3,FALSE),0)</f>
        <v>0</v>
      </c>
      <c r="P132" s="104">
        <f>IFERROR(VLOOKUP($B132,'DIC 13'!$A$9:$C$520,3,FALSE),0)</f>
        <v>0</v>
      </c>
    </row>
    <row r="133" spans="1:16" ht="15">
      <c r="A133" s="102"/>
      <c r="B133" s="32">
        <v>141020</v>
      </c>
      <c r="C133" s="33" t="s">
        <v>32</v>
      </c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>
        <f>IFERROR(VLOOKUP($B133,'OCT 13'!$A$9:$C$520,3,FALSE),0)</f>
        <v>0</v>
      </c>
      <c r="O133" s="104">
        <f>IFERROR(VLOOKUP($B133,'NOV 13'!$A$9:$C$520,3,FALSE),0)</f>
        <v>0</v>
      </c>
      <c r="P133" s="104">
        <f>IFERROR(VLOOKUP($B133,'DIC 13'!$A$9:$C$520,3,FALSE),0)</f>
        <v>0</v>
      </c>
    </row>
    <row r="134" spans="1:16" ht="15">
      <c r="A134" s="102"/>
      <c r="B134" s="32">
        <v>141025</v>
      </c>
      <c r="C134" s="33" t="s">
        <v>33</v>
      </c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>
        <f>IFERROR(VLOOKUP($B134,'OCT 13'!$A$9:$C$520,3,FALSE),0)</f>
        <v>0</v>
      </c>
      <c r="O134" s="104">
        <f>IFERROR(VLOOKUP($B134,'NOV 13'!$A$9:$C$520,3,FALSE),0)</f>
        <v>0</v>
      </c>
      <c r="P134" s="104">
        <f>IFERROR(VLOOKUP($B134,'DIC 13'!$A$9:$C$520,3,FALSE),0)</f>
        <v>0</v>
      </c>
    </row>
    <row r="135" spans="1:16" ht="15">
      <c r="A135" s="102"/>
      <c r="B135" s="32">
        <v>1411</v>
      </c>
      <c r="C135" s="33" t="s">
        <v>535</v>
      </c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>
        <f>IFERROR(VLOOKUP($B135,'OCT 13'!$A$9:$C$520,3,FALSE),0)</f>
        <v>0</v>
      </c>
      <c r="O135" s="104">
        <f>IFERROR(VLOOKUP($B135,'NOV 13'!$A$9:$C$520,3,FALSE),0)</f>
        <v>0</v>
      </c>
      <c r="P135" s="104">
        <f>IFERROR(VLOOKUP($B135,'DIC 13'!$A$9:$C$520,3,FALSE),0)</f>
        <v>0</v>
      </c>
    </row>
    <row r="136" spans="1:16" ht="15">
      <c r="A136" s="102"/>
      <c r="B136" s="32">
        <v>141105</v>
      </c>
      <c r="C136" s="33" t="s">
        <v>29</v>
      </c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>
        <f>IFERROR(VLOOKUP($B136,'OCT 13'!$A$9:$C$520,3,FALSE),0)</f>
        <v>0</v>
      </c>
      <c r="O136" s="104">
        <f>IFERROR(VLOOKUP($B136,'NOV 13'!$A$9:$C$520,3,FALSE),0)</f>
        <v>0</v>
      </c>
      <c r="P136" s="104">
        <f>IFERROR(VLOOKUP($B136,'DIC 13'!$A$9:$C$520,3,FALSE),0)</f>
        <v>0</v>
      </c>
    </row>
    <row r="137" spans="1:16" ht="15">
      <c r="A137" s="102"/>
      <c r="B137" s="32">
        <v>141110</v>
      </c>
      <c r="C137" s="33" t="s">
        <v>30</v>
      </c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>
        <f>IFERROR(VLOOKUP($B137,'OCT 13'!$A$9:$C$520,3,FALSE),0)</f>
        <v>0</v>
      </c>
      <c r="O137" s="104">
        <f>IFERROR(VLOOKUP($B137,'NOV 13'!$A$9:$C$520,3,FALSE),0)</f>
        <v>0</v>
      </c>
      <c r="P137" s="104">
        <f>IFERROR(VLOOKUP($B137,'DIC 13'!$A$9:$C$520,3,FALSE),0)</f>
        <v>0</v>
      </c>
    </row>
    <row r="138" spans="1:16" ht="15">
      <c r="A138" s="102"/>
      <c r="B138" s="32">
        <v>141115</v>
      </c>
      <c r="C138" s="33" t="s">
        <v>31</v>
      </c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>
        <f>IFERROR(VLOOKUP($B138,'OCT 13'!$A$9:$C$520,3,FALSE),0)</f>
        <v>0</v>
      </c>
      <c r="O138" s="104">
        <f>IFERROR(VLOOKUP($B138,'NOV 13'!$A$9:$C$520,3,FALSE),0)</f>
        <v>0</v>
      </c>
      <c r="P138" s="104">
        <f>IFERROR(VLOOKUP($B138,'DIC 13'!$A$9:$C$520,3,FALSE),0)</f>
        <v>0</v>
      </c>
    </row>
    <row r="139" spans="1:16" ht="15">
      <c r="A139" s="102"/>
      <c r="B139" s="32">
        <v>141120</v>
      </c>
      <c r="C139" s="33" t="s">
        <v>32</v>
      </c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>
        <f>IFERROR(VLOOKUP($B139,'OCT 13'!$A$9:$C$520,3,FALSE),0)</f>
        <v>0</v>
      </c>
      <c r="O139" s="104">
        <f>IFERROR(VLOOKUP($B139,'NOV 13'!$A$9:$C$520,3,FALSE),0)</f>
        <v>0</v>
      </c>
      <c r="P139" s="104">
        <f>IFERROR(VLOOKUP($B139,'DIC 13'!$A$9:$C$520,3,FALSE),0)</f>
        <v>0</v>
      </c>
    </row>
    <row r="140" spans="1:16" ht="15">
      <c r="A140" s="102"/>
      <c r="B140" s="32">
        <v>141125</v>
      </c>
      <c r="C140" s="33" t="s">
        <v>33</v>
      </c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>
        <f>IFERROR(VLOOKUP($B140,'OCT 13'!$A$9:$C$520,3,FALSE),0)</f>
        <v>0</v>
      </c>
      <c r="O140" s="104">
        <f>IFERROR(VLOOKUP($B140,'NOV 13'!$A$9:$C$520,3,FALSE),0)</f>
        <v>0</v>
      </c>
      <c r="P140" s="104">
        <f>IFERROR(VLOOKUP($B140,'DIC 13'!$A$9:$C$520,3,FALSE),0)</f>
        <v>0</v>
      </c>
    </row>
    <row r="141" spans="1:16" ht="15">
      <c r="A141" s="102"/>
      <c r="B141" s="32">
        <v>1412</v>
      </c>
      <c r="C141" s="33" t="s">
        <v>536</v>
      </c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>
        <f>IFERROR(VLOOKUP($B141,'OCT 13'!$A$9:$C$520,3,FALSE),0)</f>
        <v>0</v>
      </c>
      <c r="O141" s="104">
        <f>IFERROR(VLOOKUP($B141,'NOV 13'!$A$9:$C$520,3,FALSE),0)</f>
        <v>0</v>
      </c>
      <c r="P141" s="104">
        <f>IFERROR(VLOOKUP($B141,'DIC 13'!$A$9:$C$520,3,FALSE),0)</f>
        <v>0</v>
      </c>
    </row>
    <row r="142" spans="1:16" ht="15">
      <c r="A142" s="102"/>
      <c r="B142" s="32">
        <v>141205</v>
      </c>
      <c r="C142" s="33" t="s">
        <v>29</v>
      </c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>
        <f>IFERROR(VLOOKUP($B142,'OCT 13'!$A$9:$C$520,3,FALSE),0)</f>
        <v>0</v>
      </c>
      <c r="O142" s="104">
        <f>IFERROR(VLOOKUP($B142,'NOV 13'!$A$9:$C$520,3,FALSE),0)</f>
        <v>0</v>
      </c>
      <c r="P142" s="104">
        <f>IFERROR(VLOOKUP($B142,'DIC 13'!$A$9:$C$520,3,FALSE),0)</f>
        <v>0</v>
      </c>
    </row>
    <row r="143" spans="1:16" ht="15">
      <c r="A143" s="102"/>
      <c r="B143" s="32">
        <v>141210</v>
      </c>
      <c r="C143" s="33" t="s">
        <v>30</v>
      </c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>
        <f>IFERROR(VLOOKUP($B143,'OCT 13'!$A$9:$C$520,3,FALSE),0)</f>
        <v>0</v>
      </c>
      <c r="O143" s="104">
        <f>IFERROR(VLOOKUP($B143,'NOV 13'!$A$9:$C$520,3,FALSE),0)</f>
        <v>0</v>
      </c>
      <c r="P143" s="104">
        <f>IFERROR(VLOOKUP($B143,'DIC 13'!$A$9:$C$520,3,FALSE),0)</f>
        <v>0</v>
      </c>
    </row>
    <row r="144" spans="1:16" ht="15">
      <c r="A144" s="102"/>
      <c r="B144" s="32">
        <v>141215</v>
      </c>
      <c r="C144" s="33" t="s">
        <v>31</v>
      </c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>
        <f>IFERROR(VLOOKUP($B144,'OCT 13'!$A$9:$C$520,3,FALSE),0)</f>
        <v>0</v>
      </c>
      <c r="O144" s="104">
        <f>IFERROR(VLOOKUP($B144,'NOV 13'!$A$9:$C$520,3,FALSE),0)</f>
        <v>0</v>
      </c>
      <c r="P144" s="104">
        <f>IFERROR(VLOOKUP($B144,'DIC 13'!$A$9:$C$520,3,FALSE),0)</f>
        <v>0</v>
      </c>
    </row>
    <row r="145" spans="1:16" ht="15">
      <c r="A145" s="102"/>
      <c r="B145" s="32">
        <v>141220</v>
      </c>
      <c r="C145" s="33" t="s">
        <v>32</v>
      </c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>
        <f>IFERROR(VLOOKUP($B145,'OCT 13'!$A$9:$C$520,3,FALSE),0)</f>
        <v>0</v>
      </c>
      <c r="O145" s="104">
        <f>IFERROR(VLOOKUP($B145,'NOV 13'!$A$9:$C$520,3,FALSE),0)</f>
        <v>0</v>
      </c>
      <c r="P145" s="104">
        <f>IFERROR(VLOOKUP($B145,'DIC 13'!$A$9:$C$520,3,FALSE),0)</f>
        <v>0</v>
      </c>
    </row>
    <row r="146" spans="1:16" ht="15">
      <c r="A146" s="102"/>
      <c r="B146" s="32">
        <v>141225</v>
      </c>
      <c r="C146" s="33" t="s">
        <v>33</v>
      </c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>
        <f>IFERROR(VLOOKUP($B146,'OCT 13'!$A$9:$C$520,3,FALSE),0)</f>
        <v>0</v>
      </c>
      <c r="O146" s="104">
        <f>IFERROR(VLOOKUP($B146,'NOV 13'!$A$9:$C$520,3,FALSE),0)</f>
        <v>0</v>
      </c>
      <c r="P146" s="104">
        <f>IFERROR(VLOOKUP($B146,'DIC 13'!$A$9:$C$520,3,FALSE),0)</f>
        <v>0</v>
      </c>
    </row>
    <row r="147" spans="1:16" ht="15">
      <c r="A147" s="102"/>
      <c r="B147" s="32">
        <v>1413</v>
      </c>
      <c r="C147" s="33" t="s">
        <v>537</v>
      </c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>
        <f>IFERROR(VLOOKUP($B147,'OCT 13'!$A$9:$C$520,3,FALSE),0)</f>
        <v>0</v>
      </c>
      <c r="O147" s="104">
        <f>IFERROR(VLOOKUP($B147,'NOV 13'!$A$9:$C$520,3,FALSE),0)</f>
        <v>0</v>
      </c>
      <c r="P147" s="104">
        <f>IFERROR(VLOOKUP($B147,'DIC 13'!$A$9:$C$520,3,FALSE),0)</f>
        <v>0</v>
      </c>
    </row>
    <row r="148" spans="1:16" ht="15">
      <c r="A148" s="102"/>
      <c r="B148" s="32">
        <v>141305</v>
      </c>
      <c r="C148" s="33" t="s">
        <v>29</v>
      </c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>
        <f>IFERROR(VLOOKUP($B148,'OCT 13'!$A$9:$C$520,3,FALSE),0)</f>
        <v>0</v>
      </c>
      <c r="O148" s="104">
        <f>IFERROR(VLOOKUP($B148,'NOV 13'!$A$9:$C$520,3,FALSE),0)</f>
        <v>0</v>
      </c>
      <c r="P148" s="104">
        <f>IFERROR(VLOOKUP($B148,'DIC 13'!$A$9:$C$520,3,FALSE),0)</f>
        <v>0</v>
      </c>
    </row>
    <row r="149" spans="1:16" ht="15">
      <c r="A149" s="102"/>
      <c r="B149" s="32">
        <v>141310</v>
      </c>
      <c r="C149" s="33" t="s">
        <v>30</v>
      </c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>
        <f>IFERROR(VLOOKUP($B149,'OCT 13'!$A$9:$C$520,3,FALSE),0)</f>
        <v>0</v>
      </c>
      <c r="O149" s="104">
        <f>IFERROR(VLOOKUP($B149,'NOV 13'!$A$9:$C$520,3,FALSE),0)</f>
        <v>0</v>
      </c>
      <c r="P149" s="104">
        <f>IFERROR(VLOOKUP($B149,'DIC 13'!$A$9:$C$520,3,FALSE),0)</f>
        <v>0</v>
      </c>
    </row>
    <row r="150" spans="1:16" ht="15">
      <c r="A150" s="102"/>
      <c r="B150" s="32">
        <v>141315</v>
      </c>
      <c r="C150" s="33" t="s">
        <v>31</v>
      </c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>
        <f>IFERROR(VLOOKUP($B150,'OCT 13'!$A$9:$C$520,3,FALSE),0)</f>
        <v>0</v>
      </c>
      <c r="O150" s="104">
        <f>IFERROR(VLOOKUP($B150,'NOV 13'!$A$9:$C$520,3,FALSE),0)</f>
        <v>0</v>
      </c>
      <c r="P150" s="104">
        <f>IFERROR(VLOOKUP($B150,'DIC 13'!$A$9:$C$520,3,FALSE),0)</f>
        <v>0</v>
      </c>
    </row>
    <row r="151" spans="1:16" ht="15">
      <c r="A151" s="102"/>
      <c r="B151" s="32">
        <v>141320</v>
      </c>
      <c r="C151" s="33" t="s">
        <v>32</v>
      </c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>
        <f>IFERROR(VLOOKUP($B151,'OCT 13'!$A$9:$C$520,3,FALSE),0)</f>
        <v>0</v>
      </c>
      <c r="O151" s="104">
        <f>IFERROR(VLOOKUP($B151,'NOV 13'!$A$9:$C$520,3,FALSE),0)</f>
        <v>0</v>
      </c>
      <c r="P151" s="104">
        <f>IFERROR(VLOOKUP($B151,'DIC 13'!$A$9:$C$520,3,FALSE),0)</f>
        <v>0</v>
      </c>
    </row>
    <row r="152" spans="1:16" ht="15">
      <c r="A152" s="102"/>
      <c r="B152" s="32">
        <v>141325</v>
      </c>
      <c r="C152" s="33" t="s">
        <v>33</v>
      </c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>
        <f>IFERROR(VLOOKUP($B152,'OCT 13'!$A$9:$C$520,3,FALSE),0)</f>
        <v>0</v>
      </c>
      <c r="O152" s="104">
        <f>IFERROR(VLOOKUP($B152,'NOV 13'!$A$9:$C$520,3,FALSE),0)</f>
        <v>0</v>
      </c>
      <c r="P152" s="104">
        <f>IFERROR(VLOOKUP($B152,'DIC 13'!$A$9:$C$520,3,FALSE),0)</f>
        <v>0</v>
      </c>
    </row>
    <row r="153" spans="1:16" ht="15">
      <c r="A153" s="102"/>
      <c r="B153" s="32">
        <v>1414</v>
      </c>
      <c r="C153" s="33" t="s">
        <v>538</v>
      </c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>
        <f>IFERROR(VLOOKUP($B153,'OCT 13'!$A$9:$C$520,3,FALSE),0)</f>
        <v>0</v>
      </c>
      <c r="O153" s="104">
        <f>IFERROR(VLOOKUP($B153,'NOV 13'!$A$9:$C$520,3,FALSE),0)</f>
        <v>0</v>
      </c>
      <c r="P153" s="104">
        <f>IFERROR(VLOOKUP($B153,'DIC 13'!$A$9:$C$520,3,FALSE),0)</f>
        <v>0</v>
      </c>
    </row>
    <row r="154" spans="1:16" ht="15">
      <c r="A154" s="102"/>
      <c r="B154" s="32">
        <v>141405</v>
      </c>
      <c r="C154" s="33" t="s">
        <v>29</v>
      </c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>
        <f>IFERROR(VLOOKUP($B154,'OCT 13'!$A$9:$C$520,3,FALSE),0)</f>
        <v>0</v>
      </c>
      <c r="O154" s="104">
        <f>IFERROR(VLOOKUP($B154,'NOV 13'!$A$9:$C$520,3,FALSE),0)</f>
        <v>0</v>
      </c>
      <c r="P154" s="104">
        <f>IFERROR(VLOOKUP($B154,'DIC 13'!$A$9:$C$520,3,FALSE),0)</f>
        <v>0</v>
      </c>
    </row>
    <row r="155" spans="1:16" ht="15">
      <c r="A155" s="102"/>
      <c r="B155" s="32">
        <v>141410</v>
      </c>
      <c r="C155" s="33" t="s">
        <v>30</v>
      </c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>
        <f>IFERROR(VLOOKUP($B155,'OCT 13'!$A$9:$C$520,3,FALSE),0)</f>
        <v>0</v>
      </c>
      <c r="O155" s="104">
        <f>IFERROR(VLOOKUP($B155,'NOV 13'!$A$9:$C$520,3,FALSE),0)</f>
        <v>0</v>
      </c>
      <c r="P155" s="104">
        <f>IFERROR(VLOOKUP($B155,'DIC 13'!$A$9:$C$520,3,FALSE),0)</f>
        <v>0</v>
      </c>
    </row>
    <row r="156" spans="1:16" ht="15">
      <c r="A156" s="102"/>
      <c r="B156" s="32">
        <v>141415</v>
      </c>
      <c r="C156" s="33" t="s">
        <v>31</v>
      </c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>
        <f>IFERROR(VLOOKUP($B156,'OCT 13'!$A$9:$C$520,3,FALSE),0)</f>
        <v>0</v>
      </c>
      <c r="O156" s="104">
        <f>IFERROR(VLOOKUP($B156,'NOV 13'!$A$9:$C$520,3,FALSE),0)</f>
        <v>0</v>
      </c>
      <c r="P156" s="104">
        <f>IFERROR(VLOOKUP($B156,'DIC 13'!$A$9:$C$520,3,FALSE),0)</f>
        <v>0</v>
      </c>
    </row>
    <row r="157" spans="1:16" ht="15">
      <c r="A157" s="102"/>
      <c r="B157" s="32">
        <v>141420</v>
      </c>
      <c r="C157" s="33" t="s">
        <v>32</v>
      </c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>
        <f>IFERROR(VLOOKUP($B157,'OCT 13'!$A$9:$C$520,3,FALSE),0)</f>
        <v>0</v>
      </c>
      <c r="O157" s="104">
        <f>IFERROR(VLOOKUP($B157,'NOV 13'!$A$9:$C$520,3,FALSE),0)</f>
        <v>0</v>
      </c>
      <c r="P157" s="104">
        <f>IFERROR(VLOOKUP($B157,'DIC 13'!$A$9:$C$520,3,FALSE),0)</f>
        <v>0</v>
      </c>
    </row>
    <row r="158" spans="1:16" ht="15">
      <c r="A158" s="102"/>
      <c r="B158" s="32">
        <v>141425</v>
      </c>
      <c r="C158" s="33" t="s">
        <v>33</v>
      </c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>
        <f>IFERROR(VLOOKUP($B158,'OCT 13'!$A$9:$C$520,3,FALSE),0)</f>
        <v>0</v>
      </c>
      <c r="O158" s="104">
        <f>IFERROR(VLOOKUP($B158,'NOV 13'!$A$9:$C$520,3,FALSE),0)</f>
        <v>0</v>
      </c>
      <c r="P158" s="104">
        <f>IFERROR(VLOOKUP($B158,'DIC 13'!$A$9:$C$520,3,FALSE),0)</f>
        <v>0</v>
      </c>
    </row>
    <row r="159" spans="1:16" ht="15">
      <c r="A159" s="102"/>
      <c r="B159" s="32">
        <v>1417</v>
      </c>
      <c r="C159" s="33" t="s">
        <v>57</v>
      </c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>
        <f>IFERROR(VLOOKUP($B159,'OCT 13'!$A$9:$C$520,3,FALSE),0)</f>
        <v>0</v>
      </c>
      <c r="O159" s="104">
        <f>IFERROR(VLOOKUP($B159,'NOV 13'!$A$9:$C$520,3,FALSE),0)</f>
        <v>0</v>
      </c>
      <c r="P159" s="104">
        <f>IFERROR(VLOOKUP($B159,'DIC 13'!$A$9:$C$520,3,FALSE),0)</f>
        <v>0</v>
      </c>
    </row>
    <row r="160" spans="1:16" ht="15">
      <c r="A160" s="102"/>
      <c r="B160" s="32">
        <v>141705</v>
      </c>
      <c r="C160" s="33" t="s">
        <v>29</v>
      </c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>
        <f>IFERROR(VLOOKUP($B160,'OCT 13'!$A$9:$C$520,3,FALSE),0)</f>
        <v>0</v>
      </c>
      <c r="O160" s="104">
        <f>IFERROR(VLOOKUP($B160,'NOV 13'!$A$9:$C$520,3,FALSE),0)</f>
        <v>0</v>
      </c>
      <c r="P160" s="104">
        <f>IFERROR(VLOOKUP($B160,'DIC 13'!$A$9:$C$520,3,FALSE),0)</f>
        <v>0</v>
      </c>
    </row>
    <row r="161" spans="1:16" ht="15">
      <c r="A161" s="102"/>
      <c r="B161" s="32">
        <v>141710</v>
      </c>
      <c r="C161" s="33" t="s">
        <v>30</v>
      </c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>
        <f>IFERROR(VLOOKUP($B161,'OCT 13'!$A$9:$C$520,3,FALSE),0)</f>
        <v>0</v>
      </c>
      <c r="O161" s="104">
        <f>IFERROR(VLOOKUP($B161,'NOV 13'!$A$9:$C$520,3,FALSE),0)</f>
        <v>0</v>
      </c>
      <c r="P161" s="104">
        <f>IFERROR(VLOOKUP($B161,'DIC 13'!$A$9:$C$520,3,FALSE),0)</f>
        <v>0</v>
      </c>
    </row>
    <row r="162" spans="1:16" ht="15">
      <c r="A162" s="102"/>
      <c r="B162" s="32">
        <v>141715</v>
      </c>
      <c r="C162" s="33" t="s">
        <v>31</v>
      </c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>
        <f>IFERROR(VLOOKUP($B162,'OCT 13'!$A$9:$C$520,3,FALSE),0)</f>
        <v>0</v>
      </c>
      <c r="O162" s="104">
        <f>IFERROR(VLOOKUP($B162,'NOV 13'!$A$9:$C$520,3,FALSE),0)</f>
        <v>0</v>
      </c>
      <c r="P162" s="104">
        <f>IFERROR(VLOOKUP($B162,'DIC 13'!$A$9:$C$520,3,FALSE),0)</f>
        <v>0</v>
      </c>
    </row>
    <row r="163" spans="1:16" ht="15">
      <c r="A163" s="102"/>
      <c r="B163" s="32">
        <v>141720</v>
      </c>
      <c r="C163" s="33" t="s">
        <v>32</v>
      </c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>
        <f>IFERROR(VLOOKUP($B163,'OCT 13'!$A$9:$C$520,3,FALSE),0)</f>
        <v>0</v>
      </c>
      <c r="O163" s="104">
        <f>IFERROR(VLOOKUP($B163,'NOV 13'!$A$9:$C$520,3,FALSE),0)</f>
        <v>0</v>
      </c>
      <c r="P163" s="104">
        <f>IFERROR(VLOOKUP($B163,'DIC 13'!$A$9:$C$520,3,FALSE),0)</f>
        <v>0</v>
      </c>
    </row>
    <row r="164" spans="1:16" ht="15">
      <c r="A164" s="102"/>
      <c r="B164" s="32">
        <v>141725</v>
      </c>
      <c r="C164" s="33" t="s">
        <v>33</v>
      </c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>
        <f>IFERROR(VLOOKUP($B164,'OCT 13'!$A$9:$C$520,3,FALSE),0)</f>
        <v>0</v>
      </c>
      <c r="O164" s="104">
        <f>IFERROR(VLOOKUP($B164,'NOV 13'!$A$9:$C$520,3,FALSE),0)</f>
        <v>0</v>
      </c>
      <c r="P164" s="104">
        <f>IFERROR(VLOOKUP($B164,'DIC 13'!$A$9:$C$520,3,FALSE),0)</f>
        <v>0</v>
      </c>
    </row>
    <row r="165" spans="1:16" ht="15">
      <c r="A165" s="102"/>
      <c r="B165" s="32">
        <v>1418</v>
      </c>
      <c r="C165" s="33" t="s">
        <v>58</v>
      </c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>
        <f>IFERROR(VLOOKUP($B165,'OCT 13'!$A$9:$C$520,3,FALSE),0)</f>
        <v>0</v>
      </c>
      <c r="O165" s="104">
        <f>IFERROR(VLOOKUP($B165,'NOV 13'!$A$9:$C$520,3,FALSE),0)</f>
        <v>0</v>
      </c>
      <c r="P165" s="104">
        <f>IFERROR(VLOOKUP($B165,'DIC 13'!$A$9:$C$520,3,FALSE),0)</f>
        <v>0</v>
      </c>
    </row>
    <row r="166" spans="1:16" ht="15">
      <c r="A166" s="102"/>
      <c r="B166" s="32">
        <v>141805</v>
      </c>
      <c r="C166" s="33" t="s">
        <v>29</v>
      </c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>
        <f>IFERROR(VLOOKUP($B166,'OCT 13'!$A$9:$C$520,3,FALSE),0)</f>
        <v>0</v>
      </c>
      <c r="O166" s="104">
        <f>IFERROR(VLOOKUP($B166,'NOV 13'!$A$9:$C$520,3,FALSE),0)</f>
        <v>0</v>
      </c>
      <c r="P166" s="104">
        <f>IFERROR(VLOOKUP($B166,'DIC 13'!$A$9:$C$520,3,FALSE),0)</f>
        <v>0</v>
      </c>
    </row>
    <row r="167" spans="1:16" ht="15">
      <c r="A167" s="102"/>
      <c r="B167" s="32">
        <v>141810</v>
      </c>
      <c r="C167" s="33" t="s">
        <v>30</v>
      </c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>
        <f>IFERROR(VLOOKUP($B167,'OCT 13'!$A$9:$C$520,3,FALSE),0)</f>
        <v>0</v>
      </c>
      <c r="O167" s="104">
        <f>IFERROR(VLOOKUP($B167,'NOV 13'!$A$9:$C$520,3,FALSE),0)</f>
        <v>0</v>
      </c>
      <c r="P167" s="104">
        <f>IFERROR(VLOOKUP($B167,'DIC 13'!$A$9:$C$520,3,FALSE),0)</f>
        <v>0</v>
      </c>
    </row>
    <row r="168" spans="1:16" ht="15">
      <c r="A168" s="102"/>
      <c r="B168" s="32">
        <v>141815</v>
      </c>
      <c r="C168" s="33" t="s">
        <v>31</v>
      </c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>
        <f>IFERROR(VLOOKUP($B168,'OCT 13'!$A$9:$C$520,3,FALSE),0)</f>
        <v>0</v>
      </c>
      <c r="O168" s="104">
        <f>IFERROR(VLOOKUP($B168,'NOV 13'!$A$9:$C$520,3,FALSE),0)</f>
        <v>0</v>
      </c>
      <c r="P168" s="104">
        <f>IFERROR(VLOOKUP($B168,'DIC 13'!$A$9:$C$520,3,FALSE),0)</f>
        <v>0</v>
      </c>
    </row>
    <row r="169" spans="1:16" ht="15">
      <c r="A169" s="102"/>
      <c r="B169" s="32">
        <v>141820</v>
      </c>
      <c r="C169" s="33" t="s">
        <v>32</v>
      </c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>
        <f>IFERROR(VLOOKUP($B169,'OCT 13'!$A$9:$C$520,3,FALSE),0)</f>
        <v>0</v>
      </c>
      <c r="O169" s="104">
        <f>IFERROR(VLOOKUP($B169,'NOV 13'!$A$9:$C$520,3,FALSE),0)</f>
        <v>0</v>
      </c>
      <c r="P169" s="104">
        <f>IFERROR(VLOOKUP($B169,'DIC 13'!$A$9:$C$520,3,FALSE),0)</f>
        <v>0</v>
      </c>
    </row>
    <row r="170" spans="1:16" ht="15">
      <c r="A170" s="102"/>
      <c r="B170" s="32">
        <v>141825</v>
      </c>
      <c r="C170" s="33" t="s">
        <v>33</v>
      </c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>
        <f>IFERROR(VLOOKUP($B170,'OCT 13'!$A$9:$C$520,3,FALSE),0)</f>
        <v>0</v>
      </c>
      <c r="O170" s="104">
        <f>IFERROR(VLOOKUP($B170,'NOV 13'!$A$9:$C$520,3,FALSE),0)</f>
        <v>0</v>
      </c>
      <c r="P170" s="104">
        <f>IFERROR(VLOOKUP($B170,'DIC 13'!$A$9:$C$520,3,FALSE),0)</f>
        <v>0</v>
      </c>
    </row>
    <row r="171" spans="1:16" ht="15">
      <c r="A171" s="102"/>
      <c r="B171" s="32">
        <v>1419</v>
      </c>
      <c r="C171" s="33" t="s">
        <v>59</v>
      </c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>
        <f>IFERROR(VLOOKUP($B171,'OCT 13'!$A$9:$C$520,3,FALSE),0)</f>
        <v>0</v>
      </c>
      <c r="O171" s="104">
        <f>IFERROR(VLOOKUP($B171,'NOV 13'!$A$9:$C$520,3,FALSE),0)</f>
        <v>0</v>
      </c>
      <c r="P171" s="104">
        <f>IFERROR(VLOOKUP($B171,'DIC 13'!$A$9:$C$520,3,FALSE),0)</f>
        <v>0</v>
      </c>
    </row>
    <row r="172" spans="1:16" ht="15">
      <c r="A172" s="102"/>
      <c r="B172" s="32">
        <v>141905</v>
      </c>
      <c r="C172" s="33" t="s">
        <v>29</v>
      </c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>
        <f>IFERROR(VLOOKUP($B172,'OCT 13'!$A$9:$C$520,3,FALSE),0)</f>
        <v>0</v>
      </c>
      <c r="O172" s="104">
        <f>IFERROR(VLOOKUP($B172,'NOV 13'!$A$9:$C$520,3,FALSE),0)</f>
        <v>0</v>
      </c>
      <c r="P172" s="104">
        <f>IFERROR(VLOOKUP($B172,'DIC 13'!$A$9:$C$520,3,FALSE),0)</f>
        <v>0</v>
      </c>
    </row>
    <row r="173" spans="1:16" ht="15">
      <c r="A173" s="102"/>
      <c r="B173" s="32">
        <v>141910</v>
      </c>
      <c r="C173" s="33" t="s">
        <v>30</v>
      </c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>
        <f>IFERROR(VLOOKUP($B173,'OCT 13'!$A$9:$C$520,3,FALSE),0)</f>
        <v>0</v>
      </c>
      <c r="O173" s="104">
        <f>IFERROR(VLOOKUP($B173,'NOV 13'!$A$9:$C$520,3,FALSE),0)</f>
        <v>0</v>
      </c>
      <c r="P173" s="104">
        <f>IFERROR(VLOOKUP($B173,'DIC 13'!$A$9:$C$520,3,FALSE),0)</f>
        <v>0</v>
      </c>
    </row>
    <row r="174" spans="1:16" ht="15">
      <c r="A174" s="102"/>
      <c r="B174" s="32">
        <v>141915</v>
      </c>
      <c r="C174" s="33" t="s">
        <v>31</v>
      </c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>
        <f>IFERROR(VLOOKUP($B174,'OCT 13'!$A$9:$C$520,3,FALSE),0)</f>
        <v>0</v>
      </c>
      <c r="O174" s="104">
        <f>IFERROR(VLOOKUP($B174,'NOV 13'!$A$9:$C$520,3,FALSE),0)</f>
        <v>0</v>
      </c>
      <c r="P174" s="104">
        <f>IFERROR(VLOOKUP($B174,'DIC 13'!$A$9:$C$520,3,FALSE),0)</f>
        <v>0</v>
      </c>
    </row>
    <row r="175" spans="1:16" ht="15">
      <c r="A175" s="102"/>
      <c r="B175" s="32">
        <v>141920</v>
      </c>
      <c r="C175" s="33" t="s">
        <v>32</v>
      </c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>
        <f>IFERROR(VLOOKUP($B175,'OCT 13'!$A$9:$C$520,3,FALSE),0)</f>
        <v>0</v>
      </c>
      <c r="O175" s="104">
        <f>IFERROR(VLOOKUP($B175,'NOV 13'!$A$9:$C$520,3,FALSE),0)</f>
        <v>0</v>
      </c>
      <c r="P175" s="104">
        <f>IFERROR(VLOOKUP($B175,'DIC 13'!$A$9:$C$520,3,FALSE),0)</f>
        <v>0</v>
      </c>
    </row>
    <row r="176" spans="1:16" ht="15">
      <c r="A176" s="102"/>
      <c r="B176" s="32">
        <v>141925</v>
      </c>
      <c r="C176" s="33" t="s">
        <v>33</v>
      </c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>
        <f>IFERROR(VLOOKUP($B176,'OCT 13'!$A$9:$C$520,3,FALSE),0)</f>
        <v>0</v>
      </c>
      <c r="O176" s="104">
        <f>IFERROR(VLOOKUP($B176,'NOV 13'!$A$9:$C$520,3,FALSE),0)</f>
        <v>0</v>
      </c>
      <c r="P176" s="104">
        <f>IFERROR(VLOOKUP($B176,'DIC 13'!$A$9:$C$520,3,FALSE),0)</f>
        <v>0</v>
      </c>
    </row>
    <row r="177" spans="1:16" ht="15">
      <c r="A177" s="102"/>
      <c r="B177" s="32">
        <v>1420</v>
      </c>
      <c r="C177" s="33" t="s">
        <v>60</v>
      </c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>
        <f>IFERROR(VLOOKUP($B177,'OCT 13'!$A$9:$C$520,3,FALSE),0)</f>
        <v>0</v>
      </c>
      <c r="O177" s="104">
        <f>IFERROR(VLOOKUP($B177,'NOV 13'!$A$9:$C$520,3,FALSE),0)</f>
        <v>0</v>
      </c>
      <c r="P177" s="104">
        <f>IFERROR(VLOOKUP($B177,'DIC 13'!$A$9:$C$520,3,FALSE),0)</f>
        <v>0</v>
      </c>
    </row>
    <row r="178" spans="1:16" ht="15">
      <c r="A178" s="102"/>
      <c r="B178" s="32">
        <v>142005</v>
      </c>
      <c r="C178" s="33" t="s">
        <v>29</v>
      </c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>
        <f>IFERROR(VLOOKUP($B178,'OCT 13'!$A$9:$C$520,3,FALSE),0)</f>
        <v>0</v>
      </c>
      <c r="O178" s="104">
        <f>IFERROR(VLOOKUP($B178,'NOV 13'!$A$9:$C$520,3,FALSE),0)</f>
        <v>0</v>
      </c>
      <c r="P178" s="104">
        <f>IFERROR(VLOOKUP($B178,'DIC 13'!$A$9:$C$520,3,FALSE),0)</f>
        <v>0</v>
      </c>
    </row>
    <row r="179" spans="1:16" ht="15">
      <c r="A179" s="102"/>
      <c r="B179" s="32">
        <v>142010</v>
      </c>
      <c r="C179" s="33" t="s">
        <v>30</v>
      </c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>
        <f>IFERROR(VLOOKUP($B179,'OCT 13'!$A$9:$C$520,3,FALSE),0)</f>
        <v>0</v>
      </c>
      <c r="O179" s="104">
        <f>IFERROR(VLOOKUP($B179,'NOV 13'!$A$9:$C$520,3,FALSE),0)</f>
        <v>0</v>
      </c>
      <c r="P179" s="104">
        <f>IFERROR(VLOOKUP($B179,'DIC 13'!$A$9:$C$520,3,FALSE),0)</f>
        <v>0</v>
      </c>
    </row>
    <row r="180" spans="1:16" ht="15">
      <c r="A180" s="102"/>
      <c r="B180" s="32">
        <v>142015</v>
      </c>
      <c r="C180" s="33" t="s">
        <v>31</v>
      </c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>
        <f>IFERROR(VLOOKUP($B180,'OCT 13'!$A$9:$C$520,3,FALSE),0)</f>
        <v>0</v>
      </c>
      <c r="O180" s="104">
        <f>IFERROR(VLOOKUP($B180,'NOV 13'!$A$9:$C$520,3,FALSE),0)</f>
        <v>0</v>
      </c>
      <c r="P180" s="104">
        <f>IFERROR(VLOOKUP($B180,'DIC 13'!$A$9:$C$520,3,FALSE),0)</f>
        <v>0</v>
      </c>
    </row>
    <row r="181" spans="1:16" ht="15">
      <c r="A181" s="102"/>
      <c r="B181" s="32">
        <v>142020</v>
      </c>
      <c r="C181" s="33" t="s">
        <v>32</v>
      </c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>
        <f>IFERROR(VLOOKUP($B181,'OCT 13'!$A$9:$C$520,3,FALSE),0)</f>
        <v>0</v>
      </c>
      <c r="O181" s="104">
        <f>IFERROR(VLOOKUP($B181,'NOV 13'!$A$9:$C$520,3,FALSE),0)</f>
        <v>0</v>
      </c>
      <c r="P181" s="104">
        <f>IFERROR(VLOOKUP($B181,'DIC 13'!$A$9:$C$520,3,FALSE),0)</f>
        <v>0</v>
      </c>
    </row>
    <row r="182" spans="1:16" ht="15">
      <c r="A182" s="102"/>
      <c r="B182" s="32">
        <v>142025</v>
      </c>
      <c r="C182" s="33" t="s">
        <v>33</v>
      </c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>
        <f>IFERROR(VLOOKUP($B182,'OCT 13'!$A$9:$C$520,3,FALSE),0)</f>
        <v>0</v>
      </c>
      <c r="O182" s="104">
        <f>IFERROR(VLOOKUP($B182,'NOV 13'!$A$9:$C$520,3,FALSE),0)</f>
        <v>0</v>
      </c>
      <c r="P182" s="104">
        <f>IFERROR(VLOOKUP($B182,'DIC 13'!$A$9:$C$520,3,FALSE),0)</f>
        <v>0</v>
      </c>
    </row>
    <row r="183" spans="1:16" ht="15">
      <c r="A183" s="102"/>
      <c r="B183" s="32">
        <v>1421</v>
      </c>
      <c r="C183" s="33" t="s">
        <v>539</v>
      </c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>
        <f>IFERROR(VLOOKUP($B183,'OCT 13'!$A$9:$C$520,3,FALSE),0)</f>
        <v>0</v>
      </c>
      <c r="O183" s="104">
        <f>IFERROR(VLOOKUP($B183,'NOV 13'!$A$9:$C$520,3,FALSE),0)</f>
        <v>0</v>
      </c>
      <c r="P183" s="104">
        <f>IFERROR(VLOOKUP($B183,'DIC 13'!$A$9:$C$520,3,FALSE),0)</f>
        <v>0</v>
      </c>
    </row>
    <row r="184" spans="1:16" ht="15">
      <c r="A184" s="102"/>
      <c r="B184" s="32">
        <v>142105</v>
      </c>
      <c r="C184" s="33" t="s">
        <v>29</v>
      </c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>
        <f>IFERROR(VLOOKUP($B184,'OCT 13'!$A$9:$C$520,3,FALSE),0)</f>
        <v>0</v>
      </c>
      <c r="O184" s="104">
        <f>IFERROR(VLOOKUP($B184,'NOV 13'!$A$9:$C$520,3,FALSE),0)</f>
        <v>0</v>
      </c>
      <c r="P184" s="104">
        <f>IFERROR(VLOOKUP($B184,'DIC 13'!$A$9:$C$520,3,FALSE),0)</f>
        <v>0</v>
      </c>
    </row>
    <row r="185" spans="1:16" ht="15">
      <c r="A185" s="102"/>
      <c r="B185" s="32">
        <v>142110</v>
      </c>
      <c r="C185" s="33" t="s">
        <v>30</v>
      </c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>
        <f>IFERROR(VLOOKUP($B185,'OCT 13'!$A$9:$C$520,3,FALSE),0)</f>
        <v>0</v>
      </c>
      <c r="O185" s="104">
        <f>IFERROR(VLOOKUP($B185,'NOV 13'!$A$9:$C$520,3,FALSE),0)</f>
        <v>0</v>
      </c>
      <c r="P185" s="104">
        <f>IFERROR(VLOOKUP($B185,'DIC 13'!$A$9:$C$520,3,FALSE),0)</f>
        <v>0</v>
      </c>
    </row>
    <row r="186" spans="1:16" ht="15">
      <c r="A186" s="102"/>
      <c r="B186" s="32">
        <v>142115</v>
      </c>
      <c r="C186" s="33" t="s">
        <v>31</v>
      </c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>
        <f>IFERROR(VLOOKUP($B186,'OCT 13'!$A$9:$C$520,3,FALSE),0)</f>
        <v>0</v>
      </c>
      <c r="O186" s="104">
        <f>IFERROR(VLOOKUP($B186,'NOV 13'!$A$9:$C$520,3,FALSE),0)</f>
        <v>0</v>
      </c>
      <c r="P186" s="104">
        <f>IFERROR(VLOOKUP($B186,'DIC 13'!$A$9:$C$520,3,FALSE),0)</f>
        <v>0</v>
      </c>
    </row>
    <row r="187" spans="1:16" ht="15">
      <c r="A187" s="102"/>
      <c r="B187" s="32">
        <v>142120</v>
      </c>
      <c r="C187" s="33" t="s">
        <v>32</v>
      </c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>
        <f>IFERROR(VLOOKUP($B187,'OCT 13'!$A$9:$C$520,3,FALSE),0)</f>
        <v>0</v>
      </c>
      <c r="O187" s="104">
        <f>IFERROR(VLOOKUP($B187,'NOV 13'!$A$9:$C$520,3,FALSE),0)</f>
        <v>0</v>
      </c>
      <c r="P187" s="104">
        <f>IFERROR(VLOOKUP($B187,'DIC 13'!$A$9:$C$520,3,FALSE),0)</f>
        <v>0</v>
      </c>
    </row>
    <row r="188" spans="1:16" ht="15">
      <c r="A188" s="102"/>
      <c r="B188" s="32">
        <v>142125</v>
      </c>
      <c r="C188" s="33" t="s">
        <v>33</v>
      </c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>
        <f>IFERROR(VLOOKUP($B188,'OCT 13'!$A$9:$C$520,3,FALSE),0)</f>
        <v>0</v>
      </c>
      <c r="O188" s="104">
        <f>IFERROR(VLOOKUP($B188,'NOV 13'!$A$9:$C$520,3,FALSE),0)</f>
        <v>0</v>
      </c>
      <c r="P188" s="104">
        <f>IFERROR(VLOOKUP($B188,'DIC 13'!$A$9:$C$520,3,FALSE),0)</f>
        <v>0</v>
      </c>
    </row>
    <row r="189" spans="1:16" ht="15">
      <c r="A189" s="102"/>
      <c r="B189" s="32">
        <v>1422</v>
      </c>
      <c r="C189" s="33" t="s">
        <v>540</v>
      </c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>
        <f>IFERROR(VLOOKUP($B189,'OCT 13'!$A$9:$C$520,3,FALSE),0)</f>
        <v>0</v>
      </c>
      <c r="O189" s="104">
        <f>IFERROR(VLOOKUP($B189,'NOV 13'!$A$9:$C$520,3,FALSE),0)</f>
        <v>0</v>
      </c>
      <c r="P189" s="104">
        <f>IFERROR(VLOOKUP($B189,'DIC 13'!$A$9:$C$520,3,FALSE),0)</f>
        <v>0</v>
      </c>
    </row>
    <row r="190" spans="1:16" ht="15">
      <c r="A190" s="102"/>
      <c r="B190" s="32">
        <v>142205</v>
      </c>
      <c r="C190" s="33" t="s">
        <v>29</v>
      </c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>
        <f>IFERROR(VLOOKUP($B190,'OCT 13'!$A$9:$C$520,3,FALSE),0)</f>
        <v>0</v>
      </c>
      <c r="O190" s="104">
        <f>IFERROR(VLOOKUP($B190,'NOV 13'!$A$9:$C$520,3,FALSE),0)</f>
        <v>0</v>
      </c>
      <c r="P190" s="104">
        <f>IFERROR(VLOOKUP($B190,'DIC 13'!$A$9:$C$520,3,FALSE),0)</f>
        <v>0</v>
      </c>
    </row>
    <row r="191" spans="1:16" ht="15">
      <c r="A191" s="102"/>
      <c r="B191" s="32">
        <v>142210</v>
      </c>
      <c r="C191" s="33" t="s">
        <v>30</v>
      </c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>
        <f>IFERROR(VLOOKUP($B191,'OCT 13'!$A$9:$C$520,3,FALSE),0)</f>
        <v>0</v>
      </c>
      <c r="O191" s="104">
        <f>IFERROR(VLOOKUP($B191,'NOV 13'!$A$9:$C$520,3,FALSE),0)</f>
        <v>0</v>
      </c>
      <c r="P191" s="104">
        <f>IFERROR(VLOOKUP($B191,'DIC 13'!$A$9:$C$520,3,FALSE),0)</f>
        <v>0</v>
      </c>
    </row>
    <row r="192" spans="1:16" ht="15">
      <c r="A192" s="102"/>
      <c r="B192" s="32">
        <v>142215</v>
      </c>
      <c r="C192" s="33" t="s">
        <v>31</v>
      </c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>
        <f>IFERROR(VLOOKUP($B192,'OCT 13'!$A$9:$C$520,3,FALSE),0)</f>
        <v>0</v>
      </c>
      <c r="O192" s="104">
        <f>IFERROR(VLOOKUP($B192,'NOV 13'!$A$9:$C$520,3,FALSE),0)</f>
        <v>0</v>
      </c>
      <c r="P192" s="104">
        <f>IFERROR(VLOOKUP($B192,'DIC 13'!$A$9:$C$520,3,FALSE),0)</f>
        <v>0</v>
      </c>
    </row>
    <row r="193" spans="1:16" ht="15">
      <c r="A193" s="102"/>
      <c r="B193" s="32">
        <v>142220</v>
      </c>
      <c r="C193" s="33" t="s">
        <v>32</v>
      </c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>
        <f>IFERROR(VLOOKUP($B193,'OCT 13'!$A$9:$C$520,3,FALSE),0)</f>
        <v>0</v>
      </c>
      <c r="O193" s="104">
        <f>IFERROR(VLOOKUP($B193,'NOV 13'!$A$9:$C$520,3,FALSE),0)</f>
        <v>0</v>
      </c>
      <c r="P193" s="104">
        <f>IFERROR(VLOOKUP($B193,'DIC 13'!$A$9:$C$520,3,FALSE),0)</f>
        <v>0</v>
      </c>
    </row>
    <row r="194" spans="1:16" ht="15">
      <c r="A194" s="102"/>
      <c r="B194" s="32">
        <v>142225</v>
      </c>
      <c r="C194" s="33" t="s">
        <v>33</v>
      </c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>
        <f>IFERROR(VLOOKUP($B194,'OCT 13'!$A$9:$C$520,3,FALSE),0)</f>
        <v>0</v>
      </c>
      <c r="O194" s="104">
        <f>IFERROR(VLOOKUP($B194,'NOV 13'!$A$9:$C$520,3,FALSE),0)</f>
        <v>0</v>
      </c>
      <c r="P194" s="104">
        <f>IFERROR(VLOOKUP($B194,'DIC 13'!$A$9:$C$520,3,FALSE),0)</f>
        <v>0</v>
      </c>
    </row>
    <row r="195" spans="1:16" ht="15">
      <c r="A195" s="102"/>
      <c r="B195" s="32">
        <v>1425</v>
      </c>
      <c r="C195" s="33" t="s">
        <v>61</v>
      </c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>
        <f>IFERROR(VLOOKUP($B195,'OCT 13'!$A$9:$C$520,3,FALSE),0)</f>
        <v>0</v>
      </c>
      <c r="O195" s="104">
        <f>IFERROR(VLOOKUP($B195,'NOV 13'!$A$9:$C$520,3,FALSE),0)</f>
        <v>0</v>
      </c>
      <c r="P195" s="104">
        <f>IFERROR(VLOOKUP($B195,'DIC 13'!$A$9:$C$520,3,FALSE),0)</f>
        <v>0</v>
      </c>
    </row>
    <row r="196" spans="1:16" ht="15">
      <c r="A196" s="102"/>
      <c r="B196" s="32">
        <v>142505</v>
      </c>
      <c r="C196" s="33" t="s">
        <v>29</v>
      </c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>
        <f>IFERROR(VLOOKUP($B196,'OCT 13'!$A$9:$C$520,3,FALSE),0)</f>
        <v>0</v>
      </c>
      <c r="O196" s="104">
        <f>IFERROR(VLOOKUP($B196,'NOV 13'!$A$9:$C$520,3,FALSE),0)</f>
        <v>0</v>
      </c>
      <c r="P196" s="104">
        <f>IFERROR(VLOOKUP($B196,'DIC 13'!$A$9:$C$520,3,FALSE),0)</f>
        <v>0</v>
      </c>
    </row>
    <row r="197" spans="1:16" ht="15">
      <c r="A197" s="102"/>
      <c r="B197" s="32">
        <v>142510</v>
      </c>
      <c r="C197" s="33" t="s">
        <v>30</v>
      </c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>
        <f>IFERROR(VLOOKUP($B197,'OCT 13'!$A$9:$C$520,3,FALSE),0)</f>
        <v>0</v>
      </c>
      <c r="O197" s="104">
        <f>IFERROR(VLOOKUP($B197,'NOV 13'!$A$9:$C$520,3,FALSE),0)</f>
        <v>0</v>
      </c>
      <c r="P197" s="104">
        <f>IFERROR(VLOOKUP($B197,'DIC 13'!$A$9:$C$520,3,FALSE),0)</f>
        <v>0</v>
      </c>
    </row>
    <row r="198" spans="1:16" ht="15">
      <c r="A198" s="102"/>
      <c r="B198" s="32">
        <v>142515</v>
      </c>
      <c r="C198" s="33" t="s">
        <v>31</v>
      </c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>
        <f>IFERROR(VLOOKUP($B198,'OCT 13'!$A$9:$C$520,3,FALSE),0)</f>
        <v>0</v>
      </c>
      <c r="O198" s="104">
        <f>IFERROR(VLOOKUP($B198,'NOV 13'!$A$9:$C$520,3,FALSE),0)</f>
        <v>0</v>
      </c>
      <c r="P198" s="104">
        <f>IFERROR(VLOOKUP($B198,'DIC 13'!$A$9:$C$520,3,FALSE),0)</f>
        <v>0</v>
      </c>
    </row>
    <row r="199" spans="1:16" ht="15">
      <c r="A199" s="102"/>
      <c r="B199" s="32">
        <v>142520</v>
      </c>
      <c r="C199" s="33" t="s">
        <v>32</v>
      </c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>
        <f>IFERROR(VLOOKUP($B199,'OCT 13'!$A$9:$C$520,3,FALSE),0)</f>
        <v>0</v>
      </c>
      <c r="O199" s="104">
        <f>IFERROR(VLOOKUP($B199,'NOV 13'!$A$9:$C$520,3,FALSE),0)</f>
        <v>0</v>
      </c>
      <c r="P199" s="104">
        <f>IFERROR(VLOOKUP($B199,'DIC 13'!$A$9:$C$520,3,FALSE),0)</f>
        <v>0</v>
      </c>
    </row>
    <row r="200" spans="1:16" ht="15">
      <c r="A200" s="102"/>
      <c r="B200" s="32">
        <v>142525</v>
      </c>
      <c r="C200" s="33" t="s">
        <v>33</v>
      </c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>
        <f>IFERROR(VLOOKUP($B200,'OCT 13'!$A$9:$C$520,3,FALSE),0)</f>
        <v>0</v>
      </c>
      <c r="O200" s="104">
        <f>IFERROR(VLOOKUP($B200,'NOV 13'!$A$9:$C$520,3,FALSE),0)</f>
        <v>0</v>
      </c>
      <c r="P200" s="104">
        <f>IFERROR(VLOOKUP($B200,'DIC 13'!$A$9:$C$520,3,FALSE),0)</f>
        <v>0</v>
      </c>
    </row>
    <row r="201" spans="1:16" ht="15">
      <c r="A201" s="102"/>
      <c r="B201" s="32">
        <v>1426</v>
      </c>
      <c r="C201" s="33" t="s">
        <v>62</v>
      </c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>
        <f>IFERROR(VLOOKUP($B201,'OCT 13'!$A$9:$C$520,3,FALSE),0)</f>
        <v>0</v>
      </c>
      <c r="O201" s="104">
        <f>IFERROR(VLOOKUP($B201,'NOV 13'!$A$9:$C$520,3,FALSE),0)</f>
        <v>0</v>
      </c>
      <c r="P201" s="104">
        <f>IFERROR(VLOOKUP($B201,'DIC 13'!$A$9:$C$520,3,FALSE),0)</f>
        <v>0</v>
      </c>
    </row>
    <row r="202" spans="1:16" ht="15">
      <c r="A202" s="102"/>
      <c r="B202" s="32">
        <v>142605</v>
      </c>
      <c r="C202" s="33" t="s">
        <v>29</v>
      </c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>
        <f>IFERROR(VLOOKUP($B202,'OCT 13'!$A$9:$C$520,3,FALSE),0)</f>
        <v>0</v>
      </c>
      <c r="O202" s="104">
        <f>IFERROR(VLOOKUP($B202,'NOV 13'!$A$9:$C$520,3,FALSE),0)</f>
        <v>0</v>
      </c>
      <c r="P202" s="104">
        <f>IFERROR(VLOOKUP($B202,'DIC 13'!$A$9:$C$520,3,FALSE),0)</f>
        <v>0</v>
      </c>
    </row>
    <row r="203" spans="1:16" ht="15">
      <c r="A203" s="102"/>
      <c r="B203" s="32">
        <v>142610</v>
      </c>
      <c r="C203" s="33" t="s">
        <v>30</v>
      </c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>
        <f>IFERROR(VLOOKUP($B203,'OCT 13'!$A$9:$C$520,3,FALSE),0)</f>
        <v>0</v>
      </c>
      <c r="O203" s="104">
        <f>IFERROR(VLOOKUP($B203,'NOV 13'!$A$9:$C$520,3,FALSE),0)</f>
        <v>0</v>
      </c>
      <c r="P203" s="104">
        <f>IFERROR(VLOOKUP($B203,'DIC 13'!$A$9:$C$520,3,FALSE),0)</f>
        <v>0</v>
      </c>
    </row>
    <row r="204" spans="1:16" ht="15">
      <c r="A204" s="102"/>
      <c r="B204" s="32">
        <v>142615</v>
      </c>
      <c r="C204" s="33" t="s">
        <v>31</v>
      </c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>
        <f>IFERROR(VLOOKUP($B204,'OCT 13'!$A$9:$C$520,3,FALSE),0)</f>
        <v>0</v>
      </c>
      <c r="O204" s="104">
        <f>IFERROR(VLOOKUP($B204,'NOV 13'!$A$9:$C$520,3,FALSE),0)</f>
        <v>0</v>
      </c>
      <c r="P204" s="104">
        <f>IFERROR(VLOOKUP($B204,'DIC 13'!$A$9:$C$520,3,FALSE),0)</f>
        <v>0</v>
      </c>
    </row>
    <row r="205" spans="1:16" ht="15">
      <c r="A205" s="102"/>
      <c r="B205" s="32">
        <v>142620</v>
      </c>
      <c r="C205" s="33" t="s">
        <v>32</v>
      </c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>
        <f>IFERROR(VLOOKUP($B205,'OCT 13'!$A$9:$C$520,3,FALSE),0)</f>
        <v>0</v>
      </c>
      <c r="O205" s="104">
        <f>IFERROR(VLOOKUP($B205,'NOV 13'!$A$9:$C$520,3,FALSE),0)</f>
        <v>0</v>
      </c>
      <c r="P205" s="104">
        <f>IFERROR(VLOOKUP($B205,'DIC 13'!$A$9:$C$520,3,FALSE),0)</f>
        <v>0</v>
      </c>
    </row>
    <row r="206" spans="1:16" ht="15">
      <c r="A206" s="102"/>
      <c r="B206" s="32">
        <v>142625</v>
      </c>
      <c r="C206" s="33" t="s">
        <v>33</v>
      </c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>
        <f>IFERROR(VLOOKUP($B206,'OCT 13'!$A$9:$C$520,3,FALSE),0)</f>
        <v>0</v>
      </c>
      <c r="O206" s="104">
        <f>IFERROR(VLOOKUP($B206,'NOV 13'!$A$9:$C$520,3,FALSE),0)</f>
        <v>0</v>
      </c>
      <c r="P206" s="104">
        <f>IFERROR(VLOOKUP($B206,'DIC 13'!$A$9:$C$520,3,FALSE),0)</f>
        <v>0</v>
      </c>
    </row>
    <row r="207" spans="1:16" ht="15">
      <c r="A207" s="102"/>
      <c r="B207" s="32">
        <v>1427</v>
      </c>
      <c r="C207" s="33" t="s">
        <v>63</v>
      </c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>
        <f>IFERROR(VLOOKUP($B207,'OCT 13'!$A$9:$C$520,3,FALSE),0)</f>
        <v>0</v>
      </c>
      <c r="O207" s="104">
        <f>IFERROR(VLOOKUP($B207,'NOV 13'!$A$9:$C$520,3,FALSE),0)</f>
        <v>0</v>
      </c>
      <c r="P207" s="104">
        <f>IFERROR(VLOOKUP($B207,'DIC 13'!$A$9:$C$520,3,FALSE),0)</f>
        <v>0</v>
      </c>
    </row>
    <row r="208" spans="1:16" ht="15">
      <c r="A208" s="102"/>
      <c r="B208" s="32">
        <v>142705</v>
      </c>
      <c r="C208" s="33" t="s">
        <v>29</v>
      </c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>
        <f>IFERROR(VLOOKUP($B208,'OCT 13'!$A$9:$C$520,3,FALSE),0)</f>
        <v>0</v>
      </c>
      <c r="O208" s="104">
        <f>IFERROR(VLOOKUP($B208,'NOV 13'!$A$9:$C$520,3,FALSE),0)</f>
        <v>0</v>
      </c>
      <c r="P208" s="104">
        <f>IFERROR(VLOOKUP($B208,'DIC 13'!$A$9:$C$520,3,FALSE),0)</f>
        <v>0</v>
      </c>
    </row>
    <row r="209" spans="1:16" ht="15">
      <c r="A209" s="102"/>
      <c r="B209" s="32">
        <v>142710</v>
      </c>
      <c r="C209" s="33" t="s">
        <v>30</v>
      </c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>
        <f>IFERROR(VLOOKUP($B209,'OCT 13'!$A$9:$C$520,3,FALSE),0)</f>
        <v>0</v>
      </c>
      <c r="O209" s="104">
        <f>IFERROR(VLOOKUP($B209,'NOV 13'!$A$9:$C$520,3,FALSE),0)</f>
        <v>0</v>
      </c>
      <c r="P209" s="104">
        <f>IFERROR(VLOOKUP($B209,'DIC 13'!$A$9:$C$520,3,FALSE),0)</f>
        <v>0</v>
      </c>
    </row>
    <row r="210" spans="1:16" ht="15">
      <c r="A210" s="102"/>
      <c r="B210" s="32">
        <v>142715</v>
      </c>
      <c r="C210" s="33" t="s">
        <v>31</v>
      </c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>
        <f>IFERROR(VLOOKUP($B210,'OCT 13'!$A$9:$C$520,3,FALSE),0)</f>
        <v>0</v>
      </c>
      <c r="O210" s="104">
        <f>IFERROR(VLOOKUP($B210,'NOV 13'!$A$9:$C$520,3,FALSE),0)</f>
        <v>0</v>
      </c>
      <c r="P210" s="104">
        <f>IFERROR(VLOOKUP($B210,'DIC 13'!$A$9:$C$520,3,FALSE),0)</f>
        <v>0</v>
      </c>
    </row>
    <row r="211" spans="1:16" ht="15">
      <c r="A211" s="102"/>
      <c r="B211" s="32">
        <v>142720</v>
      </c>
      <c r="C211" s="33" t="s">
        <v>32</v>
      </c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>
        <f>IFERROR(VLOOKUP($B211,'OCT 13'!$A$9:$C$520,3,FALSE),0)</f>
        <v>0</v>
      </c>
      <c r="O211" s="104">
        <f>IFERROR(VLOOKUP($B211,'NOV 13'!$A$9:$C$520,3,FALSE),0)</f>
        <v>0</v>
      </c>
      <c r="P211" s="104">
        <f>IFERROR(VLOOKUP($B211,'DIC 13'!$A$9:$C$520,3,FALSE),0)</f>
        <v>0</v>
      </c>
    </row>
    <row r="212" spans="1:16" ht="15">
      <c r="A212" s="102"/>
      <c r="B212" s="32">
        <v>142725</v>
      </c>
      <c r="C212" s="33" t="s">
        <v>33</v>
      </c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>
        <f>IFERROR(VLOOKUP($B212,'OCT 13'!$A$9:$C$520,3,FALSE),0)</f>
        <v>0</v>
      </c>
      <c r="O212" s="104">
        <f>IFERROR(VLOOKUP($B212,'NOV 13'!$A$9:$C$520,3,FALSE),0)</f>
        <v>0</v>
      </c>
      <c r="P212" s="104">
        <f>IFERROR(VLOOKUP($B212,'DIC 13'!$A$9:$C$520,3,FALSE),0)</f>
        <v>0</v>
      </c>
    </row>
    <row r="213" spans="1:16" ht="15">
      <c r="A213" s="102"/>
      <c r="B213" s="32">
        <v>1428</v>
      </c>
      <c r="C213" s="33" t="s">
        <v>64</v>
      </c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>
        <f>IFERROR(VLOOKUP($B213,'OCT 13'!$A$9:$C$520,3,FALSE),0)</f>
        <v>0</v>
      </c>
      <c r="O213" s="104">
        <f>IFERROR(VLOOKUP($B213,'NOV 13'!$A$9:$C$520,3,FALSE),0)</f>
        <v>0</v>
      </c>
      <c r="P213" s="104">
        <f>IFERROR(VLOOKUP($B213,'DIC 13'!$A$9:$C$520,3,FALSE),0)</f>
        <v>0</v>
      </c>
    </row>
    <row r="214" spans="1:16" ht="15">
      <c r="A214" s="102"/>
      <c r="B214" s="32">
        <v>142805</v>
      </c>
      <c r="C214" s="33" t="s">
        <v>29</v>
      </c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>
        <f>IFERROR(VLOOKUP($B214,'OCT 13'!$A$9:$C$520,3,FALSE),0)</f>
        <v>0</v>
      </c>
      <c r="O214" s="104">
        <f>IFERROR(VLOOKUP($B214,'NOV 13'!$A$9:$C$520,3,FALSE),0)</f>
        <v>0</v>
      </c>
      <c r="P214" s="104">
        <f>IFERROR(VLOOKUP($B214,'DIC 13'!$A$9:$C$520,3,FALSE),0)</f>
        <v>0</v>
      </c>
    </row>
    <row r="215" spans="1:16" ht="15">
      <c r="A215" s="102"/>
      <c r="B215" s="32">
        <v>142810</v>
      </c>
      <c r="C215" s="33" t="s">
        <v>30</v>
      </c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>
        <f>IFERROR(VLOOKUP($B215,'OCT 13'!$A$9:$C$520,3,FALSE),0)</f>
        <v>0</v>
      </c>
      <c r="O215" s="104">
        <f>IFERROR(VLOOKUP($B215,'NOV 13'!$A$9:$C$520,3,FALSE),0)</f>
        <v>0</v>
      </c>
      <c r="P215" s="104">
        <f>IFERROR(VLOOKUP($B215,'DIC 13'!$A$9:$C$520,3,FALSE),0)</f>
        <v>0</v>
      </c>
    </row>
    <row r="216" spans="1:16" ht="15">
      <c r="A216" s="102"/>
      <c r="B216" s="32">
        <v>142815</v>
      </c>
      <c r="C216" s="33" t="s">
        <v>31</v>
      </c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>
        <f>IFERROR(VLOOKUP($B216,'OCT 13'!$A$9:$C$520,3,FALSE),0)</f>
        <v>0</v>
      </c>
      <c r="O216" s="104">
        <f>IFERROR(VLOOKUP($B216,'NOV 13'!$A$9:$C$520,3,FALSE),0)</f>
        <v>0</v>
      </c>
      <c r="P216" s="104">
        <f>IFERROR(VLOOKUP($B216,'DIC 13'!$A$9:$C$520,3,FALSE),0)</f>
        <v>0</v>
      </c>
    </row>
    <row r="217" spans="1:16" ht="15">
      <c r="A217" s="102"/>
      <c r="B217" s="32">
        <v>142820</v>
      </c>
      <c r="C217" s="33" t="s">
        <v>32</v>
      </c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>
        <f>IFERROR(VLOOKUP($B217,'OCT 13'!$A$9:$C$520,3,FALSE),0)</f>
        <v>0</v>
      </c>
      <c r="O217" s="104">
        <f>IFERROR(VLOOKUP($B217,'NOV 13'!$A$9:$C$520,3,FALSE),0)</f>
        <v>0</v>
      </c>
      <c r="P217" s="104">
        <f>IFERROR(VLOOKUP($B217,'DIC 13'!$A$9:$C$520,3,FALSE),0)</f>
        <v>0</v>
      </c>
    </row>
    <row r="218" spans="1:16" ht="15">
      <c r="A218" s="102"/>
      <c r="B218" s="32">
        <v>142825</v>
      </c>
      <c r="C218" s="33" t="s">
        <v>33</v>
      </c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>
        <f>IFERROR(VLOOKUP($B218,'OCT 13'!$A$9:$C$520,3,FALSE),0)</f>
        <v>0</v>
      </c>
      <c r="O218" s="104">
        <f>IFERROR(VLOOKUP($B218,'NOV 13'!$A$9:$C$520,3,FALSE),0)</f>
        <v>0</v>
      </c>
      <c r="P218" s="104">
        <f>IFERROR(VLOOKUP($B218,'DIC 13'!$A$9:$C$520,3,FALSE),0)</f>
        <v>0</v>
      </c>
    </row>
    <row r="219" spans="1:16" ht="15">
      <c r="A219" s="102"/>
      <c r="B219" s="32">
        <v>1429</v>
      </c>
      <c r="C219" s="33" t="s">
        <v>541</v>
      </c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>
        <f>IFERROR(VLOOKUP($B219,'OCT 13'!$A$9:$C$520,3,FALSE),0)</f>
        <v>0</v>
      </c>
      <c r="O219" s="104">
        <f>IFERROR(VLOOKUP($B219,'NOV 13'!$A$9:$C$520,3,FALSE),0)</f>
        <v>0</v>
      </c>
      <c r="P219" s="104">
        <f>IFERROR(VLOOKUP($B219,'DIC 13'!$A$9:$C$520,3,FALSE),0)</f>
        <v>0</v>
      </c>
    </row>
    <row r="220" spans="1:16" ht="15">
      <c r="A220" s="102"/>
      <c r="B220" s="32">
        <v>142905</v>
      </c>
      <c r="C220" s="33" t="s">
        <v>29</v>
      </c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>
        <f>IFERROR(VLOOKUP($B220,'OCT 13'!$A$9:$C$520,3,FALSE),0)</f>
        <v>0</v>
      </c>
      <c r="O220" s="104">
        <f>IFERROR(VLOOKUP($B220,'NOV 13'!$A$9:$C$520,3,FALSE),0)</f>
        <v>0</v>
      </c>
      <c r="P220" s="104">
        <f>IFERROR(VLOOKUP($B220,'DIC 13'!$A$9:$C$520,3,FALSE),0)</f>
        <v>0</v>
      </c>
    </row>
    <row r="221" spans="1:16" ht="15">
      <c r="A221" s="102"/>
      <c r="B221" s="32">
        <v>142910</v>
      </c>
      <c r="C221" s="33" t="s">
        <v>30</v>
      </c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>
        <f>IFERROR(VLOOKUP($B221,'OCT 13'!$A$9:$C$520,3,FALSE),0)</f>
        <v>0</v>
      </c>
      <c r="O221" s="104">
        <f>IFERROR(VLOOKUP($B221,'NOV 13'!$A$9:$C$520,3,FALSE),0)</f>
        <v>0</v>
      </c>
      <c r="P221" s="104">
        <f>IFERROR(VLOOKUP($B221,'DIC 13'!$A$9:$C$520,3,FALSE),0)</f>
        <v>0</v>
      </c>
    </row>
    <row r="222" spans="1:16" ht="15">
      <c r="A222" s="102"/>
      <c r="B222" s="32">
        <v>142915</v>
      </c>
      <c r="C222" s="33" t="s">
        <v>31</v>
      </c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>
        <f>IFERROR(VLOOKUP($B222,'OCT 13'!$A$9:$C$520,3,FALSE),0)</f>
        <v>0</v>
      </c>
      <c r="O222" s="104">
        <f>IFERROR(VLOOKUP($B222,'NOV 13'!$A$9:$C$520,3,FALSE),0)</f>
        <v>0</v>
      </c>
      <c r="P222" s="104">
        <f>IFERROR(VLOOKUP($B222,'DIC 13'!$A$9:$C$520,3,FALSE),0)</f>
        <v>0</v>
      </c>
    </row>
    <row r="223" spans="1:16" ht="15">
      <c r="A223" s="102"/>
      <c r="B223" s="32">
        <v>142920</v>
      </c>
      <c r="C223" s="33" t="s">
        <v>32</v>
      </c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>
        <f>IFERROR(VLOOKUP($B223,'OCT 13'!$A$9:$C$520,3,FALSE),0)</f>
        <v>0</v>
      </c>
      <c r="O223" s="104">
        <f>IFERROR(VLOOKUP($B223,'NOV 13'!$A$9:$C$520,3,FALSE),0)</f>
        <v>0</v>
      </c>
      <c r="P223" s="104">
        <f>IFERROR(VLOOKUP($B223,'DIC 13'!$A$9:$C$520,3,FALSE),0)</f>
        <v>0</v>
      </c>
    </row>
    <row r="224" spans="1:16" ht="15">
      <c r="A224" s="102"/>
      <c r="B224" s="32">
        <v>142925</v>
      </c>
      <c r="C224" s="33" t="s">
        <v>33</v>
      </c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>
        <f>IFERROR(VLOOKUP($B224,'OCT 13'!$A$9:$C$520,3,FALSE),0)</f>
        <v>0</v>
      </c>
      <c r="O224" s="104">
        <f>IFERROR(VLOOKUP($B224,'NOV 13'!$A$9:$C$520,3,FALSE),0)</f>
        <v>0</v>
      </c>
      <c r="P224" s="104">
        <f>IFERROR(VLOOKUP($B224,'DIC 13'!$A$9:$C$520,3,FALSE),0)</f>
        <v>0</v>
      </c>
    </row>
    <row r="225" spans="1:16" ht="15">
      <c r="A225" s="102"/>
      <c r="B225" s="32">
        <v>1430</v>
      </c>
      <c r="C225" s="33" t="s">
        <v>542</v>
      </c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>
        <f>IFERROR(VLOOKUP($B225,'OCT 13'!$A$9:$C$520,3,FALSE),0)</f>
        <v>0</v>
      </c>
      <c r="O225" s="104">
        <f>IFERROR(VLOOKUP($B225,'NOV 13'!$A$9:$C$520,3,FALSE),0)</f>
        <v>0</v>
      </c>
      <c r="P225" s="104">
        <f>IFERROR(VLOOKUP($B225,'DIC 13'!$A$9:$C$520,3,FALSE),0)</f>
        <v>0</v>
      </c>
    </row>
    <row r="226" spans="1:16" ht="15">
      <c r="A226" s="102"/>
      <c r="B226" s="32">
        <v>143005</v>
      </c>
      <c r="C226" s="33" t="s">
        <v>29</v>
      </c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>
        <f>IFERROR(VLOOKUP($B226,'OCT 13'!$A$9:$C$520,3,FALSE),0)</f>
        <v>0</v>
      </c>
      <c r="O226" s="104">
        <f>IFERROR(VLOOKUP($B226,'NOV 13'!$A$9:$C$520,3,FALSE),0)</f>
        <v>0</v>
      </c>
      <c r="P226" s="104">
        <f>IFERROR(VLOOKUP($B226,'DIC 13'!$A$9:$C$520,3,FALSE),0)</f>
        <v>0</v>
      </c>
    </row>
    <row r="227" spans="1:16" ht="15">
      <c r="A227" s="102"/>
      <c r="B227" s="32">
        <v>143010</v>
      </c>
      <c r="C227" s="33" t="s">
        <v>30</v>
      </c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>
        <f>IFERROR(VLOOKUP($B227,'OCT 13'!$A$9:$C$520,3,FALSE),0)</f>
        <v>0</v>
      </c>
      <c r="O227" s="104">
        <f>IFERROR(VLOOKUP($B227,'NOV 13'!$A$9:$C$520,3,FALSE),0)</f>
        <v>0</v>
      </c>
      <c r="P227" s="104">
        <f>IFERROR(VLOOKUP($B227,'DIC 13'!$A$9:$C$520,3,FALSE),0)</f>
        <v>0</v>
      </c>
    </row>
    <row r="228" spans="1:16" ht="15">
      <c r="A228" s="102"/>
      <c r="B228" s="32">
        <v>143015</v>
      </c>
      <c r="C228" s="33" t="s">
        <v>31</v>
      </c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>
        <f>IFERROR(VLOOKUP($B228,'OCT 13'!$A$9:$C$520,3,FALSE),0)</f>
        <v>0</v>
      </c>
      <c r="O228" s="104">
        <f>IFERROR(VLOOKUP($B228,'NOV 13'!$A$9:$C$520,3,FALSE),0)</f>
        <v>0</v>
      </c>
      <c r="P228" s="104">
        <f>IFERROR(VLOOKUP($B228,'DIC 13'!$A$9:$C$520,3,FALSE),0)</f>
        <v>0</v>
      </c>
    </row>
    <row r="229" spans="1:16" ht="15">
      <c r="A229" s="102"/>
      <c r="B229" s="32">
        <v>143020</v>
      </c>
      <c r="C229" s="33" t="s">
        <v>32</v>
      </c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>
        <f>IFERROR(VLOOKUP($B229,'OCT 13'!$A$9:$C$520,3,FALSE),0)</f>
        <v>0</v>
      </c>
      <c r="O229" s="104">
        <f>IFERROR(VLOOKUP($B229,'NOV 13'!$A$9:$C$520,3,FALSE),0)</f>
        <v>0</v>
      </c>
      <c r="P229" s="104">
        <f>IFERROR(VLOOKUP($B229,'DIC 13'!$A$9:$C$520,3,FALSE),0)</f>
        <v>0</v>
      </c>
    </row>
    <row r="230" spans="1:16" ht="15">
      <c r="A230" s="102"/>
      <c r="B230" s="32">
        <v>143025</v>
      </c>
      <c r="C230" s="33" t="s">
        <v>33</v>
      </c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>
        <f>IFERROR(VLOOKUP($B230,'OCT 13'!$A$9:$C$520,3,FALSE),0)</f>
        <v>0</v>
      </c>
      <c r="O230" s="104">
        <f>IFERROR(VLOOKUP($B230,'NOV 13'!$A$9:$C$520,3,FALSE),0)</f>
        <v>0</v>
      </c>
      <c r="P230" s="104">
        <f>IFERROR(VLOOKUP($B230,'DIC 13'!$A$9:$C$520,3,FALSE),0)</f>
        <v>0</v>
      </c>
    </row>
    <row r="231" spans="1:16" ht="15">
      <c r="A231" s="102"/>
      <c r="B231" s="32">
        <v>1433</v>
      </c>
      <c r="C231" s="33" t="s">
        <v>543</v>
      </c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>
        <f>IFERROR(VLOOKUP($B231,'OCT 13'!$A$9:$C$520,3,FALSE),0)</f>
        <v>0</v>
      </c>
      <c r="O231" s="104">
        <f>IFERROR(VLOOKUP($B231,'NOV 13'!$A$9:$C$520,3,FALSE),0)</f>
        <v>0</v>
      </c>
      <c r="P231" s="104">
        <f>IFERROR(VLOOKUP($B231,'DIC 13'!$A$9:$C$520,3,FALSE),0)</f>
        <v>0</v>
      </c>
    </row>
    <row r="232" spans="1:16" ht="15">
      <c r="A232" s="102"/>
      <c r="B232" s="32">
        <v>143305</v>
      </c>
      <c r="C232" s="33" t="s">
        <v>29</v>
      </c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>
        <f>IFERROR(VLOOKUP($B232,'OCT 13'!$A$9:$C$520,3,FALSE),0)</f>
        <v>0</v>
      </c>
      <c r="O232" s="104">
        <f>IFERROR(VLOOKUP($B232,'NOV 13'!$A$9:$C$520,3,FALSE),0)</f>
        <v>0</v>
      </c>
      <c r="P232" s="104">
        <f>IFERROR(VLOOKUP($B232,'DIC 13'!$A$9:$C$520,3,FALSE),0)</f>
        <v>0</v>
      </c>
    </row>
    <row r="233" spans="1:16" ht="15">
      <c r="A233" s="102"/>
      <c r="B233" s="32">
        <v>143310</v>
      </c>
      <c r="C233" s="33" t="s">
        <v>30</v>
      </c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>
        <f>IFERROR(VLOOKUP($B233,'OCT 13'!$A$9:$C$520,3,FALSE),0)</f>
        <v>0</v>
      </c>
      <c r="O233" s="104">
        <f>IFERROR(VLOOKUP($B233,'NOV 13'!$A$9:$C$520,3,FALSE),0)</f>
        <v>0</v>
      </c>
      <c r="P233" s="104">
        <f>IFERROR(VLOOKUP($B233,'DIC 13'!$A$9:$C$520,3,FALSE),0)</f>
        <v>0</v>
      </c>
    </row>
    <row r="234" spans="1:16" ht="15">
      <c r="A234" s="102"/>
      <c r="B234" s="32">
        <v>143315</v>
      </c>
      <c r="C234" s="33" t="s">
        <v>31</v>
      </c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>
        <f>IFERROR(VLOOKUP($B234,'OCT 13'!$A$9:$C$520,3,FALSE),0)</f>
        <v>0</v>
      </c>
      <c r="O234" s="104">
        <f>IFERROR(VLOOKUP($B234,'NOV 13'!$A$9:$C$520,3,FALSE),0)</f>
        <v>0</v>
      </c>
      <c r="P234" s="104">
        <f>IFERROR(VLOOKUP($B234,'DIC 13'!$A$9:$C$520,3,FALSE),0)</f>
        <v>0</v>
      </c>
    </row>
    <row r="235" spans="1:16" ht="15">
      <c r="A235" s="102"/>
      <c r="B235" s="32">
        <v>143320</v>
      </c>
      <c r="C235" s="33" t="s">
        <v>32</v>
      </c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>
        <f>IFERROR(VLOOKUP($B235,'OCT 13'!$A$9:$C$520,3,FALSE),0)</f>
        <v>0</v>
      </c>
      <c r="O235" s="104">
        <f>IFERROR(VLOOKUP($B235,'NOV 13'!$A$9:$C$520,3,FALSE),0)</f>
        <v>0</v>
      </c>
      <c r="P235" s="104">
        <f>IFERROR(VLOOKUP($B235,'DIC 13'!$A$9:$C$520,3,FALSE),0)</f>
        <v>0</v>
      </c>
    </row>
    <row r="236" spans="1:16" ht="15">
      <c r="A236" s="102"/>
      <c r="B236" s="32">
        <v>143325</v>
      </c>
      <c r="C236" s="33" t="s">
        <v>33</v>
      </c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>
        <f>IFERROR(VLOOKUP($B236,'OCT 13'!$A$9:$C$520,3,FALSE),0)</f>
        <v>0</v>
      </c>
      <c r="O236" s="104">
        <f>IFERROR(VLOOKUP($B236,'NOV 13'!$A$9:$C$520,3,FALSE),0)</f>
        <v>0</v>
      </c>
      <c r="P236" s="104">
        <f>IFERROR(VLOOKUP($B236,'DIC 13'!$A$9:$C$520,3,FALSE),0)</f>
        <v>0</v>
      </c>
    </row>
    <row r="237" spans="1:16" ht="15">
      <c r="A237" s="102"/>
      <c r="B237" s="32">
        <v>1434</v>
      </c>
      <c r="C237" s="33" t="s">
        <v>544</v>
      </c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>
        <f>IFERROR(VLOOKUP($B237,'OCT 13'!$A$9:$C$520,3,FALSE),0)</f>
        <v>0</v>
      </c>
      <c r="O237" s="104">
        <f>IFERROR(VLOOKUP($B237,'NOV 13'!$A$9:$C$520,3,FALSE),0)</f>
        <v>0</v>
      </c>
      <c r="P237" s="104">
        <f>IFERROR(VLOOKUP($B237,'DIC 13'!$A$9:$C$520,3,FALSE),0)</f>
        <v>0</v>
      </c>
    </row>
    <row r="238" spans="1:16" ht="15">
      <c r="A238" s="102"/>
      <c r="B238" s="32">
        <v>143405</v>
      </c>
      <c r="C238" s="33" t="s">
        <v>29</v>
      </c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>
        <f>IFERROR(VLOOKUP($B238,'OCT 13'!$A$9:$C$520,3,FALSE),0)</f>
        <v>0</v>
      </c>
      <c r="O238" s="104">
        <f>IFERROR(VLOOKUP($B238,'NOV 13'!$A$9:$C$520,3,FALSE),0)</f>
        <v>0</v>
      </c>
      <c r="P238" s="104">
        <f>IFERROR(VLOOKUP($B238,'DIC 13'!$A$9:$C$520,3,FALSE),0)</f>
        <v>0</v>
      </c>
    </row>
    <row r="239" spans="1:16" ht="15">
      <c r="A239" s="102"/>
      <c r="B239" s="32">
        <v>143410</v>
      </c>
      <c r="C239" s="33" t="s">
        <v>30</v>
      </c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>
        <f>IFERROR(VLOOKUP($B239,'OCT 13'!$A$9:$C$520,3,FALSE),0)</f>
        <v>0</v>
      </c>
      <c r="O239" s="104">
        <f>IFERROR(VLOOKUP($B239,'NOV 13'!$A$9:$C$520,3,FALSE),0)</f>
        <v>0</v>
      </c>
      <c r="P239" s="104">
        <f>IFERROR(VLOOKUP($B239,'DIC 13'!$A$9:$C$520,3,FALSE),0)</f>
        <v>0</v>
      </c>
    </row>
    <row r="240" spans="1:16" ht="15">
      <c r="A240" s="102"/>
      <c r="B240" s="32">
        <v>143415</v>
      </c>
      <c r="C240" s="33" t="s">
        <v>31</v>
      </c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>
        <f>IFERROR(VLOOKUP($B240,'OCT 13'!$A$9:$C$520,3,FALSE),0)</f>
        <v>0</v>
      </c>
      <c r="O240" s="104">
        <f>IFERROR(VLOOKUP($B240,'NOV 13'!$A$9:$C$520,3,FALSE),0)</f>
        <v>0</v>
      </c>
      <c r="P240" s="104">
        <f>IFERROR(VLOOKUP($B240,'DIC 13'!$A$9:$C$520,3,FALSE),0)</f>
        <v>0</v>
      </c>
    </row>
    <row r="241" spans="1:16" ht="15">
      <c r="A241" s="102"/>
      <c r="B241" s="32">
        <v>143420</v>
      </c>
      <c r="C241" s="33" t="s">
        <v>32</v>
      </c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>
        <f>IFERROR(VLOOKUP($B241,'OCT 13'!$A$9:$C$520,3,FALSE),0)</f>
        <v>0</v>
      </c>
      <c r="O241" s="104">
        <f>IFERROR(VLOOKUP($B241,'NOV 13'!$A$9:$C$520,3,FALSE),0)</f>
        <v>0</v>
      </c>
      <c r="P241" s="104">
        <f>IFERROR(VLOOKUP($B241,'DIC 13'!$A$9:$C$520,3,FALSE),0)</f>
        <v>0</v>
      </c>
    </row>
    <row r="242" spans="1:16" ht="15">
      <c r="A242" s="102"/>
      <c r="B242" s="32">
        <v>143425</v>
      </c>
      <c r="C242" s="33" t="s">
        <v>33</v>
      </c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>
        <f>IFERROR(VLOOKUP($B242,'OCT 13'!$A$9:$C$520,3,FALSE),0)</f>
        <v>0</v>
      </c>
      <c r="O242" s="104">
        <f>IFERROR(VLOOKUP($B242,'NOV 13'!$A$9:$C$520,3,FALSE),0)</f>
        <v>0</v>
      </c>
      <c r="P242" s="104">
        <f>IFERROR(VLOOKUP($B242,'DIC 13'!$A$9:$C$520,3,FALSE),0)</f>
        <v>0</v>
      </c>
    </row>
    <row r="243" spans="1:16" ht="15">
      <c r="A243" s="102"/>
      <c r="B243" s="32">
        <v>1435</v>
      </c>
      <c r="C243" s="33" t="s">
        <v>545</v>
      </c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>
        <f>IFERROR(VLOOKUP($B243,'OCT 13'!$A$9:$C$520,3,FALSE),0)</f>
        <v>0</v>
      </c>
      <c r="O243" s="104">
        <f>IFERROR(VLOOKUP($B243,'NOV 13'!$A$9:$C$520,3,FALSE),0)</f>
        <v>0</v>
      </c>
      <c r="P243" s="104">
        <f>IFERROR(VLOOKUP($B243,'DIC 13'!$A$9:$C$520,3,FALSE),0)</f>
        <v>0</v>
      </c>
    </row>
    <row r="244" spans="1:16" ht="15">
      <c r="A244" s="102"/>
      <c r="B244" s="32">
        <v>143505</v>
      </c>
      <c r="C244" s="33" t="s">
        <v>29</v>
      </c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>
        <f>IFERROR(VLOOKUP($B244,'OCT 13'!$A$9:$C$520,3,FALSE),0)</f>
        <v>0</v>
      </c>
      <c r="O244" s="104">
        <f>IFERROR(VLOOKUP($B244,'NOV 13'!$A$9:$C$520,3,FALSE),0)</f>
        <v>0</v>
      </c>
      <c r="P244" s="104">
        <f>IFERROR(VLOOKUP($B244,'DIC 13'!$A$9:$C$520,3,FALSE),0)</f>
        <v>0</v>
      </c>
    </row>
    <row r="245" spans="1:16" ht="15">
      <c r="A245" s="102"/>
      <c r="B245" s="32">
        <v>143510</v>
      </c>
      <c r="C245" s="33" t="s">
        <v>30</v>
      </c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>
        <f>IFERROR(VLOOKUP($B245,'OCT 13'!$A$9:$C$520,3,FALSE),0)</f>
        <v>0</v>
      </c>
      <c r="O245" s="104">
        <f>IFERROR(VLOOKUP($B245,'NOV 13'!$A$9:$C$520,3,FALSE),0)</f>
        <v>0</v>
      </c>
      <c r="P245" s="104">
        <f>IFERROR(VLOOKUP($B245,'DIC 13'!$A$9:$C$520,3,FALSE),0)</f>
        <v>0</v>
      </c>
    </row>
    <row r="246" spans="1:16" ht="15">
      <c r="A246" s="102"/>
      <c r="B246" s="32">
        <v>143515</v>
      </c>
      <c r="C246" s="33" t="s">
        <v>31</v>
      </c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>
        <f>IFERROR(VLOOKUP($B246,'OCT 13'!$A$9:$C$520,3,FALSE),0)</f>
        <v>0</v>
      </c>
      <c r="O246" s="104">
        <f>IFERROR(VLOOKUP($B246,'NOV 13'!$A$9:$C$520,3,FALSE),0)</f>
        <v>0</v>
      </c>
      <c r="P246" s="104">
        <f>IFERROR(VLOOKUP($B246,'DIC 13'!$A$9:$C$520,3,FALSE),0)</f>
        <v>0</v>
      </c>
    </row>
    <row r="247" spans="1:16" ht="15">
      <c r="A247" s="102"/>
      <c r="B247" s="32">
        <v>143520</v>
      </c>
      <c r="C247" s="33" t="s">
        <v>32</v>
      </c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>
        <f>IFERROR(VLOOKUP($B247,'OCT 13'!$A$9:$C$520,3,FALSE),0)</f>
        <v>0</v>
      </c>
      <c r="O247" s="104">
        <f>IFERROR(VLOOKUP($B247,'NOV 13'!$A$9:$C$520,3,FALSE),0)</f>
        <v>0</v>
      </c>
      <c r="P247" s="104">
        <f>IFERROR(VLOOKUP($B247,'DIC 13'!$A$9:$C$520,3,FALSE),0)</f>
        <v>0</v>
      </c>
    </row>
    <row r="248" spans="1:16" ht="15">
      <c r="A248" s="102"/>
      <c r="B248" s="32">
        <v>143525</v>
      </c>
      <c r="C248" s="33" t="s">
        <v>33</v>
      </c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>
        <f>IFERROR(VLOOKUP($B248,'OCT 13'!$A$9:$C$520,3,FALSE),0)</f>
        <v>0</v>
      </c>
      <c r="O248" s="104">
        <f>IFERROR(VLOOKUP($B248,'NOV 13'!$A$9:$C$520,3,FALSE),0)</f>
        <v>0</v>
      </c>
      <c r="P248" s="104">
        <f>IFERROR(VLOOKUP($B248,'DIC 13'!$A$9:$C$520,3,FALSE),0)</f>
        <v>0</v>
      </c>
    </row>
    <row r="249" spans="1:16" ht="15">
      <c r="A249" s="102"/>
      <c r="B249" s="32">
        <v>1436</v>
      </c>
      <c r="C249" s="33" t="s">
        <v>546</v>
      </c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>
        <f>IFERROR(VLOOKUP($B249,'OCT 13'!$A$9:$C$520,3,FALSE),0)</f>
        <v>0</v>
      </c>
      <c r="O249" s="104">
        <f>IFERROR(VLOOKUP($B249,'NOV 13'!$A$9:$C$520,3,FALSE),0)</f>
        <v>0</v>
      </c>
      <c r="P249" s="104">
        <f>IFERROR(VLOOKUP($B249,'DIC 13'!$A$9:$C$520,3,FALSE),0)</f>
        <v>0</v>
      </c>
    </row>
    <row r="250" spans="1:16" ht="15">
      <c r="A250" s="102"/>
      <c r="B250" s="32">
        <v>143605</v>
      </c>
      <c r="C250" s="33" t="s">
        <v>29</v>
      </c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>
        <f>IFERROR(VLOOKUP($B250,'OCT 13'!$A$9:$C$520,3,FALSE),0)</f>
        <v>0</v>
      </c>
      <c r="O250" s="104">
        <f>IFERROR(VLOOKUP($B250,'NOV 13'!$A$9:$C$520,3,FALSE),0)</f>
        <v>0</v>
      </c>
      <c r="P250" s="104">
        <f>IFERROR(VLOOKUP($B250,'DIC 13'!$A$9:$C$520,3,FALSE),0)</f>
        <v>0</v>
      </c>
    </row>
    <row r="251" spans="1:16" ht="15">
      <c r="A251" s="102"/>
      <c r="B251" s="32">
        <v>143610</v>
      </c>
      <c r="C251" s="33" t="s">
        <v>30</v>
      </c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>
        <f>IFERROR(VLOOKUP($B251,'OCT 13'!$A$9:$C$520,3,FALSE),0)</f>
        <v>0</v>
      </c>
      <c r="O251" s="104">
        <f>IFERROR(VLOOKUP($B251,'NOV 13'!$A$9:$C$520,3,FALSE),0)</f>
        <v>0</v>
      </c>
      <c r="P251" s="104">
        <f>IFERROR(VLOOKUP($B251,'DIC 13'!$A$9:$C$520,3,FALSE),0)</f>
        <v>0</v>
      </c>
    </row>
    <row r="252" spans="1:16" ht="15">
      <c r="A252" s="102"/>
      <c r="B252" s="32">
        <v>143615</v>
      </c>
      <c r="C252" s="33" t="s">
        <v>31</v>
      </c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>
        <f>IFERROR(VLOOKUP($B252,'OCT 13'!$A$9:$C$520,3,FALSE),0)</f>
        <v>0</v>
      </c>
      <c r="O252" s="104">
        <f>IFERROR(VLOOKUP($B252,'NOV 13'!$A$9:$C$520,3,FALSE),0)</f>
        <v>0</v>
      </c>
      <c r="P252" s="104">
        <f>IFERROR(VLOOKUP($B252,'DIC 13'!$A$9:$C$520,3,FALSE),0)</f>
        <v>0</v>
      </c>
    </row>
    <row r="253" spans="1:16" ht="15">
      <c r="A253" s="102"/>
      <c r="B253" s="32">
        <v>143620</v>
      </c>
      <c r="C253" s="33" t="s">
        <v>32</v>
      </c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>
        <f>IFERROR(VLOOKUP($B253,'OCT 13'!$A$9:$C$520,3,FALSE),0)</f>
        <v>0</v>
      </c>
      <c r="O253" s="104">
        <f>IFERROR(VLOOKUP($B253,'NOV 13'!$A$9:$C$520,3,FALSE),0)</f>
        <v>0</v>
      </c>
      <c r="P253" s="104">
        <f>IFERROR(VLOOKUP($B253,'DIC 13'!$A$9:$C$520,3,FALSE),0)</f>
        <v>0</v>
      </c>
    </row>
    <row r="254" spans="1:16" ht="15">
      <c r="A254" s="102"/>
      <c r="B254" s="32">
        <v>143625</v>
      </c>
      <c r="C254" s="33" t="s">
        <v>33</v>
      </c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>
        <f>IFERROR(VLOOKUP($B254,'OCT 13'!$A$9:$C$520,3,FALSE),0)</f>
        <v>0</v>
      </c>
      <c r="O254" s="104">
        <f>IFERROR(VLOOKUP($B254,'NOV 13'!$A$9:$C$520,3,FALSE),0)</f>
        <v>0</v>
      </c>
      <c r="P254" s="104">
        <f>IFERROR(VLOOKUP($B254,'DIC 13'!$A$9:$C$520,3,FALSE),0)</f>
        <v>0</v>
      </c>
    </row>
    <row r="255" spans="1:16" ht="15">
      <c r="A255" s="102"/>
      <c r="B255" s="32">
        <v>1437</v>
      </c>
      <c r="C255" s="33" t="s">
        <v>547</v>
      </c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>
        <f>IFERROR(VLOOKUP($B255,'OCT 13'!$A$9:$C$520,3,FALSE),0)</f>
        <v>0</v>
      </c>
      <c r="O255" s="104">
        <f>IFERROR(VLOOKUP($B255,'NOV 13'!$A$9:$C$520,3,FALSE),0)</f>
        <v>0</v>
      </c>
      <c r="P255" s="104">
        <f>IFERROR(VLOOKUP($B255,'DIC 13'!$A$9:$C$520,3,FALSE),0)</f>
        <v>0</v>
      </c>
    </row>
    <row r="256" spans="1:16" ht="15">
      <c r="A256" s="102"/>
      <c r="B256" s="32">
        <v>143705</v>
      </c>
      <c r="C256" s="33" t="s">
        <v>29</v>
      </c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>
        <f>IFERROR(VLOOKUP($B256,'OCT 13'!$A$9:$C$520,3,FALSE),0)</f>
        <v>0</v>
      </c>
      <c r="O256" s="104">
        <f>IFERROR(VLOOKUP($B256,'NOV 13'!$A$9:$C$520,3,FALSE),0)</f>
        <v>0</v>
      </c>
      <c r="P256" s="104">
        <f>IFERROR(VLOOKUP($B256,'DIC 13'!$A$9:$C$520,3,FALSE),0)</f>
        <v>0</v>
      </c>
    </row>
    <row r="257" spans="1:16" ht="15">
      <c r="A257" s="102"/>
      <c r="B257" s="32">
        <v>143710</v>
      </c>
      <c r="C257" s="33" t="s">
        <v>30</v>
      </c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>
        <f>IFERROR(VLOOKUP($B257,'OCT 13'!$A$9:$C$520,3,FALSE),0)</f>
        <v>0</v>
      </c>
      <c r="O257" s="104">
        <f>IFERROR(VLOOKUP($B257,'NOV 13'!$A$9:$C$520,3,FALSE),0)</f>
        <v>0</v>
      </c>
      <c r="P257" s="104">
        <f>IFERROR(VLOOKUP($B257,'DIC 13'!$A$9:$C$520,3,FALSE),0)</f>
        <v>0</v>
      </c>
    </row>
    <row r="258" spans="1:16" ht="15">
      <c r="A258" s="102"/>
      <c r="B258" s="32">
        <v>143715</v>
      </c>
      <c r="C258" s="33" t="s">
        <v>31</v>
      </c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>
        <f>IFERROR(VLOOKUP($B258,'OCT 13'!$A$9:$C$520,3,FALSE),0)</f>
        <v>0</v>
      </c>
      <c r="O258" s="104">
        <f>IFERROR(VLOOKUP($B258,'NOV 13'!$A$9:$C$520,3,FALSE),0)</f>
        <v>0</v>
      </c>
      <c r="P258" s="104">
        <f>IFERROR(VLOOKUP($B258,'DIC 13'!$A$9:$C$520,3,FALSE),0)</f>
        <v>0</v>
      </c>
    </row>
    <row r="259" spans="1:16" ht="15">
      <c r="A259" s="102"/>
      <c r="B259" s="32">
        <v>143720</v>
      </c>
      <c r="C259" s="33" t="s">
        <v>32</v>
      </c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>
        <f>IFERROR(VLOOKUP($B259,'OCT 13'!$A$9:$C$520,3,FALSE),0)</f>
        <v>0</v>
      </c>
      <c r="O259" s="104">
        <f>IFERROR(VLOOKUP($B259,'NOV 13'!$A$9:$C$520,3,FALSE),0)</f>
        <v>0</v>
      </c>
      <c r="P259" s="104">
        <f>IFERROR(VLOOKUP($B259,'DIC 13'!$A$9:$C$520,3,FALSE),0)</f>
        <v>0</v>
      </c>
    </row>
    <row r="260" spans="1:16" ht="15">
      <c r="A260" s="102"/>
      <c r="B260" s="32">
        <v>143725</v>
      </c>
      <c r="C260" s="33" t="s">
        <v>33</v>
      </c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>
        <f>IFERROR(VLOOKUP($B260,'OCT 13'!$A$9:$C$520,3,FALSE),0)</f>
        <v>0</v>
      </c>
      <c r="O260" s="104">
        <f>IFERROR(VLOOKUP($B260,'NOV 13'!$A$9:$C$520,3,FALSE),0)</f>
        <v>0</v>
      </c>
      <c r="P260" s="104">
        <f>IFERROR(VLOOKUP($B260,'DIC 13'!$A$9:$C$520,3,FALSE),0)</f>
        <v>0</v>
      </c>
    </row>
    <row r="261" spans="1:16" ht="15">
      <c r="A261" s="102"/>
      <c r="B261" s="32">
        <v>1438</v>
      </c>
      <c r="C261" s="33" t="s">
        <v>548</v>
      </c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>
        <f>IFERROR(VLOOKUP($B261,'OCT 13'!$A$9:$C$520,3,FALSE),0)</f>
        <v>0</v>
      </c>
      <c r="O261" s="104">
        <f>IFERROR(VLOOKUP($B261,'NOV 13'!$A$9:$C$520,3,FALSE),0)</f>
        <v>0</v>
      </c>
      <c r="P261" s="104">
        <f>IFERROR(VLOOKUP($B261,'DIC 13'!$A$9:$C$520,3,FALSE),0)</f>
        <v>0</v>
      </c>
    </row>
    <row r="262" spans="1:16" ht="15">
      <c r="A262" s="102"/>
      <c r="B262" s="32">
        <v>143805</v>
      </c>
      <c r="C262" s="33" t="s">
        <v>29</v>
      </c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>
        <f>IFERROR(VLOOKUP($B262,'OCT 13'!$A$9:$C$520,3,FALSE),0)</f>
        <v>0</v>
      </c>
      <c r="O262" s="104">
        <f>IFERROR(VLOOKUP($B262,'NOV 13'!$A$9:$C$520,3,FALSE),0)</f>
        <v>0</v>
      </c>
      <c r="P262" s="104">
        <f>IFERROR(VLOOKUP($B262,'DIC 13'!$A$9:$C$520,3,FALSE),0)</f>
        <v>0</v>
      </c>
    </row>
    <row r="263" spans="1:16" ht="15">
      <c r="A263" s="102"/>
      <c r="B263" s="32">
        <v>143810</v>
      </c>
      <c r="C263" s="33" t="s">
        <v>30</v>
      </c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>
        <f>IFERROR(VLOOKUP($B263,'OCT 13'!$A$9:$C$520,3,FALSE),0)</f>
        <v>0</v>
      </c>
      <c r="O263" s="104">
        <f>IFERROR(VLOOKUP($B263,'NOV 13'!$A$9:$C$520,3,FALSE),0)</f>
        <v>0</v>
      </c>
      <c r="P263" s="104">
        <f>IFERROR(VLOOKUP($B263,'DIC 13'!$A$9:$C$520,3,FALSE),0)</f>
        <v>0</v>
      </c>
    </row>
    <row r="264" spans="1:16" ht="15">
      <c r="A264" s="102"/>
      <c r="B264" s="32">
        <v>143815</v>
      </c>
      <c r="C264" s="33" t="s">
        <v>31</v>
      </c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>
        <f>IFERROR(VLOOKUP($B264,'OCT 13'!$A$9:$C$520,3,FALSE),0)</f>
        <v>0</v>
      </c>
      <c r="O264" s="104">
        <f>IFERROR(VLOOKUP($B264,'NOV 13'!$A$9:$C$520,3,FALSE),0)</f>
        <v>0</v>
      </c>
      <c r="P264" s="104">
        <f>IFERROR(VLOOKUP($B264,'DIC 13'!$A$9:$C$520,3,FALSE),0)</f>
        <v>0</v>
      </c>
    </row>
    <row r="265" spans="1:16" ht="15">
      <c r="A265" s="102"/>
      <c r="B265" s="32">
        <v>143820</v>
      </c>
      <c r="C265" s="33" t="s">
        <v>32</v>
      </c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>
        <f>IFERROR(VLOOKUP($B265,'OCT 13'!$A$9:$C$520,3,FALSE),0)</f>
        <v>0</v>
      </c>
      <c r="O265" s="104">
        <f>IFERROR(VLOOKUP($B265,'NOV 13'!$A$9:$C$520,3,FALSE),0)</f>
        <v>0</v>
      </c>
      <c r="P265" s="104">
        <f>IFERROR(VLOOKUP($B265,'DIC 13'!$A$9:$C$520,3,FALSE),0)</f>
        <v>0</v>
      </c>
    </row>
    <row r="266" spans="1:16" ht="15">
      <c r="A266" s="102"/>
      <c r="B266" s="32">
        <v>143825</v>
      </c>
      <c r="C266" s="33" t="s">
        <v>33</v>
      </c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>
        <f>IFERROR(VLOOKUP($B266,'OCT 13'!$A$9:$C$520,3,FALSE),0)</f>
        <v>0</v>
      </c>
      <c r="O266" s="104">
        <f>IFERROR(VLOOKUP($B266,'NOV 13'!$A$9:$C$520,3,FALSE),0)</f>
        <v>0</v>
      </c>
      <c r="P266" s="104">
        <f>IFERROR(VLOOKUP($B266,'DIC 13'!$A$9:$C$520,3,FALSE),0)</f>
        <v>0</v>
      </c>
    </row>
    <row r="267" spans="1:16" ht="15">
      <c r="A267" s="102"/>
      <c r="B267" s="32">
        <v>1441</v>
      </c>
      <c r="C267" s="33" t="s">
        <v>65</v>
      </c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>
        <f>IFERROR(VLOOKUP($B267,'OCT 13'!$A$9:$C$520,3,FALSE),0)</f>
        <v>0</v>
      </c>
      <c r="O267" s="104">
        <f>IFERROR(VLOOKUP($B267,'NOV 13'!$A$9:$C$520,3,FALSE),0)</f>
        <v>0</v>
      </c>
      <c r="P267" s="104">
        <f>IFERROR(VLOOKUP($B267,'DIC 13'!$A$9:$C$520,3,FALSE),0)</f>
        <v>0</v>
      </c>
    </row>
    <row r="268" spans="1:16" ht="15">
      <c r="A268" s="102"/>
      <c r="B268" s="32">
        <v>144105</v>
      </c>
      <c r="C268" s="33" t="s">
        <v>29</v>
      </c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>
        <f>IFERROR(VLOOKUP($B268,'OCT 13'!$A$9:$C$520,3,FALSE),0)</f>
        <v>0</v>
      </c>
      <c r="O268" s="104">
        <f>IFERROR(VLOOKUP($B268,'NOV 13'!$A$9:$C$520,3,FALSE),0)</f>
        <v>0</v>
      </c>
      <c r="P268" s="104">
        <f>IFERROR(VLOOKUP($B268,'DIC 13'!$A$9:$C$520,3,FALSE),0)</f>
        <v>0</v>
      </c>
    </row>
    <row r="269" spans="1:16" ht="15">
      <c r="A269" s="102"/>
      <c r="B269" s="32">
        <v>144110</v>
      </c>
      <c r="C269" s="33" t="s">
        <v>30</v>
      </c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>
        <f>IFERROR(VLOOKUP($B269,'OCT 13'!$A$9:$C$520,3,FALSE),0)</f>
        <v>0</v>
      </c>
      <c r="O269" s="104">
        <f>IFERROR(VLOOKUP($B269,'NOV 13'!$A$9:$C$520,3,FALSE),0)</f>
        <v>0</v>
      </c>
      <c r="P269" s="104">
        <f>IFERROR(VLOOKUP($B269,'DIC 13'!$A$9:$C$520,3,FALSE),0)</f>
        <v>0</v>
      </c>
    </row>
    <row r="270" spans="1:16" ht="15">
      <c r="A270" s="102"/>
      <c r="B270" s="32">
        <v>144115</v>
      </c>
      <c r="C270" s="33" t="s">
        <v>31</v>
      </c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>
        <f>IFERROR(VLOOKUP($B270,'OCT 13'!$A$9:$C$520,3,FALSE),0)</f>
        <v>0</v>
      </c>
      <c r="O270" s="104">
        <f>IFERROR(VLOOKUP($B270,'NOV 13'!$A$9:$C$520,3,FALSE),0)</f>
        <v>0</v>
      </c>
      <c r="P270" s="104">
        <f>IFERROR(VLOOKUP($B270,'DIC 13'!$A$9:$C$520,3,FALSE),0)</f>
        <v>0</v>
      </c>
    </row>
    <row r="271" spans="1:16" ht="15">
      <c r="A271" s="102"/>
      <c r="B271" s="32">
        <v>144120</v>
      </c>
      <c r="C271" s="33" t="s">
        <v>32</v>
      </c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>
        <f>IFERROR(VLOOKUP($B271,'OCT 13'!$A$9:$C$520,3,FALSE),0)</f>
        <v>0</v>
      </c>
      <c r="O271" s="104">
        <f>IFERROR(VLOOKUP($B271,'NOV 13'!$A$9:$C$520,3,FALSE),0)</f>
        <v>0</v>
      </c>
      <c r="P271" s="104">
        <f>IFERROR(VLOOKUP($B271,'DIC 13'!$A$9:$C$520,3,FALSE),0)</f>
        <v>0</v>
      </c>
    </row>
    <row r="272" spans="1:16" ht="15">
      <c r="A272" s="102"/>
      <c r="B272" s="32">
        <v>144125</v>
      </c>
      <c r="C272" s="33" t="s">
        <v>33</v>
      </c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>
        <f>IFERROR(VLOOKUP($B272,'OCT 13'!$A$9:$C$520,3,FALSE),0)</f>
        <v>0</v>
      </c>
      <c r="O272" s="104">
        <f>IFERROR(VLOOKUP($B272,'NOV 13'!$A$9:$C$520,3,FALSE),0)</f>
        <v>0</v>
      </c>
      <c r="P272" s="104">
        <f>IFERROR(VLOOKUP($B272,'DIC 13'!$A$9:$C$520,3,FALSE),0)</f>
        <v>0</v>
      </c>
    </row>
    <row r="273" spans="1:16" ht="15">
      <c r="A273" s="102"/>
      <c r="B273" s="32">
        <v>1442</v>
      </c>
      <c r="C273" s="33" t="s">
        <v>66</v>
      </c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>
        <f>IFERROR(VLOOKUP($B273,'OCT 13'!$A$9:$C$520,3,FALSE),0)</f>
        <v>0</v>
      </c>
      <c r="O273" s="104">
        <f>IFERROR(VLOOKUP($B273,'NOV 13'!$A$9:$C$520,3,FALSE),0)</f>
        <v>0</v>
      </c>
      <c r="P273" s="104">
        <f>IFERROR(VLOOKUP($B273,'DIC 13'!$A$9:$C$520,3,FALSE),0)</f>
        <v>0</v>
      </c>
    </row>
    <row r="274" spans="1:16" ht="15">
      <c r="A274" s="102"/>
      <c r="B274" s="32">
        <v>144205</v>
      </c>
      <c r="C274" s="33" t="s">
        <v>29</v>
      </c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>
        <f>IFERROR(VLOOKUP($B274,'OCT 13'!$A$9:$C$520,3,FALSE),0)</f>
        <v>0</v>
      </c>
      <c r="O274" s="104">
        <f>IFERROR(VLOOKUP($B274,'NOV 13'!$A$9:$C$520,3,FALSE),0)</f>
        <v>0</v>
      </c>
      <c r="P274" s="104">
        <f>IFERROR(VLOOKUP($B274,'DIC 13'!$A$9:$C$520,3,FALSE),0)</f>
        <v>0</v>
      </c>
    </row>
    <row r="275" spans="1:16" ht="15">
      <c r="A275" s="102"/>
      <c r="B275" s="32">
        <v>144210</v>
      </c>
      <c r="C275" s="33" t="s">
        <v>30</v>
      </c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>
        <f>IFERROR(VLOOKUP($B275,'OCT 13'!$A$9:$C$520,3,FALSE),0)</f>
        <v>0</v>
      </c>
      <c r="O275" s="104">
        <f>IFERROR(VLOOKUP($B275,'NOV 13'!$A$9:$C$520,3,FALSE),0)</f>
        <v>0</v>
      </c>
      <c r="P275" s="104">
        <f>IFERROR(VLOOKUP($B275,'DIC 13'!$A$9:$C$520,3,FALSE),0)</f>
        <v>0</v>
      </c>
    </row>
    <row r="276" spans="1:16" ht="15">
      <c r="A276" s="102"/>
      <c r="B276" s="32">
        <v>144215</v>
      </c>
      <c r="C276" s="33" t="s">
        <v>31</v>
      </c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>
        <f>IFERROR(VLOOKUP($B276,'OCT 13'!$A$9:$C$520,3,FALSE),0)</f>
        <v>0</v>
      </c>
      <c r="O276" s="104">
        <f>IFERROR(VLOOKUP($B276,'NOV 13'!$A$9:$C$520,3,FALSE),0)</f>
        <v>0</v>
      </c>
      <c r="P276" s="104">
        <f>IFERROR(VLOOKUP($B276,'DIC 13'!$A$9:$C$520,3,FALSE),0)</f>
        <v>0</v>
      </c>
    </row>
    <row r="277" spans="1:16" ht="15">
      <c r="A277" s="102"/>
      <c r="B277" s="32">
        <v>144220</v>
      </c>
      <c r="C277" s="33" t="s">
        <v>32</v>
      </c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>
        <f>IFERROR(VLOOKUP($B277,'OCT 13'!$A$9:$C$520,3,FALSE),0)</f>
        <v>0</v>
      </c>
      <c r="O277" s="104">
        <f>IFERROR(VLOOKUP($B277,'NOV 13'!$A$9:$C$520,3,FALSE),0)</f>
        <v>0</v>
      </c>
      <c r="P277" s="104">
        <f>IFERROR(VLOOKUP($B277,'DIC 13'!$A$9:$C$520,3,FALSE),0)</f>
        <v>0</v>
      </c>
    </row>
    <row r="278" spans="1:16" ht="15">
      <c r="A278" s="102"/>
      <c r="B278" s="32">
        <v>144225</v>
      </c>
      <c r="C278" s="33" t="s">
        <v>33</v>
      </c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>
        <f>IFERROR(VLOOKUP($B278,'OCT 13'!$A$9:$C$520,3,FALSE),0)</f>
        <v>0</v>
      </c>
      <c r="O278" s="104">
        <f>IFERROR(VLOOKUP($B278,'NOV 13'!$A$9:$C$520,3,FALSE),0)</f>
        <v>0</v>
      </c>
      <c r="P278" s="104">
        <f>IFERROR(VLOOKUP($B278,'DIC 13'!$A$9:$C$520,3,FALSE),0)</f>
        <v>0</v>
      </c>
    </row>
    <row r="279" spans="1:16" ht="15">
      <c r="A279" s="102"/>
      <c r="B279" s="32">
        <v>1443</v>
      </c>
      <c r="C279" s="33" t="s">
        <v>67</v>
      </c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>
        <f>IFERROR(VLOOKUP($B279,'OCT 13'!$A$9:$C$520,3,FALSE),0)</f>
        <v>0</v>
      </c>
      <c r="O279" s="104">
        <f>IFERROR(VLOOKUP($B279,'NOV 13'!$A$9:$C$520,3,FALSE),0)</f>
        <v>0</v>
      </c>
      <c r="P279" s="104">
        <f>IFERROR(VLOOKUP($B279,'DIC 13'!$A$9:$C$520,3,FALSE),0)</f>
        <v>0</v>
      </c>
    </row>
    <row r="280" spans="1:16" ht="15">
      <c r="A280" s="102"/>
      <c r="B280" s="32">
        <v>144305</v>
      </c>
      <c r="C280" s="33" t="s">
        <v>29</v>
      </c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>
        <f>IFERROR(VLOOKUP($B280,'OCT 13'!$A$9:$C$520,3,FALSE),0)</f>
        <v>0</v>
      </c>
      <c r="O280" s="104">
        <f>IFERROR(VLOOKUP($B280,'NOV 13'!$A$9:$C$520,3,FALSE),0)</f>
        <v>0</v>
      </c>
      <c r="P280" s="104">
        <f>IFERROR(VLOOKUP($B280,'DIC 13'!$A$9:$C$520,3,FALSE),0)</f>
        <v>0</v>
      </c>
    </row>
    <row r="281" spans="1:16" ht="15">
      <c r="A281" s="102"/>
      <c r="B281" s="32">
        <v>144310</v>
      </c>
      <c r="C281" s="33" t="s">
        <v>30</v>
      </c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>
        <f>IFERROR(VLOOKUP($B281,'OCT 13'!$A$9:$C$520,3,FALSE),0)</f>
        <v>0</v>
      </c>
      <c r="O281" s="104">
        <f>IFERROR(VLOOKUP($B281,'NOV 13'!$A$9:$C$520,3,FALSE),0)</f>
        <v>0</v>
      </c>
      <c r="P281" s="104">
        <f>IFERROR(VLOOKUP($B281,'DIC 13'!$A$9:$C$520,3,FALSE),0)</f>
        <v>0</v>
      </c>
    </row>
    <row r="282" spans="1:16" ht="15">
      <c r="A282" s="102"/>
      <c r="B282" s="32">
        <v>144315</v>
      </c>
      <c r="C282" s="33" t="s">
        <v>31</v>
      </c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>
        <f>IFERROR(VLOOKUP($B282,'OCT 13'!$A$9:$C$520,3,FALSE),0)</f>
        <v>0</v>
      </c>
      <c r="O282" s="104">
        <f>IFERROR(VLOOKUP($B282,'NOV 13'!$A$9:$C$520,3,FALSE),0)</f>
        <v>0</v>
      </c>
      <c r="P282" s="104">
        <f>IFERROR(VLOOKUP($B282,'DIC 13'!$A$9:$C$520,3,FALSE),0)</f>
        <v>0</v>
      </c>
    </row>
    <row r="283" spans="1:16" ht="15">
      <c r="A283" s="102"/>
      <c r="B283" s="32">
        <v>144320</v>
      </c>
      <c r="C283" s="33" t="s">
        <v>32</v>
      </c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>
        <f>IFERROR(VLOOKUP($B283,'OCT 13'!$A$9:$C$520,3,FALSE),0)</f>
        <v>0</v>
      </c>
      <c r="O283" s="104">
        <f>IFERROR(VLOOKUP($B283,'NOV 13'!$A$9:$C$520,3,FALSE),0)</f>
        <v>0</v>
      </c>
      <c r="P283" s="104">
        <f>IFERROR(VLOOKUP($B283,'DIC 13'!$A$9:$C$520,3,FALSE),0)</f>
        <v>0</v>
      </c>
    </row>
    <row r="284" spans="1:16" ht="15">
      <c r="A284" s="102"/>
      <c r="B284" s="32">
        <v>144325</v>
      </c>
      <c r="C284" s="33" t="s">
        <v>33</v>
      </c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>
        <f>IFERROR(VLOOKUP($B284,'OCT 13'!$A$9:$C$520,3,FALSE),0)</f>
        <v>0</v>
      </c>
      <c r="O284" s="104">
        <f>IFERROR(VLOOKUP($B284,'NOV 13'!$A$9:$C$520,3,FALSE),0)</f>
        <v>0</v>
      </c>
      <c r="P284" s="104">
        <f>IFERROR(VLOOKUP($B284,'DIC 13'!$A$9:$C$520,3,FALSE),0)</f>
        <v>0</v>
      </c>
    </row>
    <row r="285" spans="1:16" ht="15">
      <c r="A285" s="102"/>
      <c r="B285" s="32">
        <v>1444</v>
      </c>
      <c r="C285" s="33" t="s">
        <v>68</v>
      </c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>
        <f>IFERROR(VLOOKUP($B285,'OCT 13'!$A$9:$C$520,3,FALSE),0)</f>
        <v>0</v>
      </c>
      <c r="O285" s="104">
        <f>IFERROR(VLOOKUP($B285,'NOV 13'!$A$9:$C$520,3,FALSE),0)</f>
        <v>0</v>
      </c>
      <c r="P285" s="104">
        <f>IFERROR(VLOOKUP($B285,'DIC 13'!$A$9:$C$520,3,FALSE),0)</f>
        <v>0</v>
      </c>
    </row>
    <row r="286" spans="1:16" ht="15">
      <c r="A286" s="102"/>
      <c r="B286" s="32">
        <v>144405</v>
      </c>
      <c r="C286" s="33" t="s">
        <v>29</v>
      </c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>
        <f>IFERROR(VLOOKUP($B286,'OCT 13'!$A$9:$C$520,3,FALSE),0)</f>
        <v>0</v>
      </c>
      <c r="O286" s="104">
        <f>IFERROR(VLOOKUP($B286,'NOV 13'!$A$9:$C$520,3,FALSE),0)</f>
        <v>0</v>
      </c>
      <c r="P286" s="104">
        <f>IFERROR(VLOOKUP($B286,'DIC 13'!$A$9:$C$520,3,FALSE),0)</f>
        <v>0</v>
      </c>
    </row>
    <row r="287" spans="1:16" ht="15">
      <c r="A287" s="102"/>
      <c r="B287" s="32">
        <v>144410</v>
      </c>
      <c r="C287" s="33" t="s">
        <v>30</v>
      </c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>
        <f>IFERROR(VLOOKUP($B287,'OCT 13'!$A$9:$C$520,3,FALSE),0)</f>
        <v>0</v>
      </c>
      <c r="O287" s="104">
        <f>IFERROR(VLOOKUP($B287,'NOV 13'!$A$9:$C$520,3,FALSE),0)</f>
        <v>0</v>
      </c>
      <c r="P287" s="104">
        <f>IFERROR(VLOOKUP($B287,'DIC 13'!$A$9:$C$520,3,FALSE),0)</f>
        <v>0</v>
      </c>
    </row>
    <row r="288" spans="1:16" ht="15">
      <c r="A288" s="102"/>
      <c r="B288" s="32">
        <v>144415</v>
      </c>
      <c r="C288" s="33" t="s">
        <v>31</v>
      </c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>
        <f>IFERROR(VLOOKUP($B288,'OCT 13'!$A$9:$C$520,3,FALSE),0)</f>
        <v>0</v>
      </c>
      <c r="O288" s="104">
        <f>IFERROR(VLOOKUP($B288,'NOV 13'!$A$9:$C$520,3,FALSE),0)</f>
        <v>0</v>
      </c>
      <c r="P288" s="104">
        <f>IFERROR(VLOOKUP($B288,'DIC 13'!$A$9:$C$520,3,FALSE),0)</f>
        <v>0</v>
      </c>
    </row>
    <row r="289" spans="1:16" ht="15">
      <c r="A289" s="102"/>
      <c r="B289" s="32">
        <v>144420</v>
      </c>
      <c r="C289" s="33" t="s">
        <v>32</v>
      </c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>
        <f>IFERROR(VLOOKUP($B289,'OCT 13'!$A$9:$C$520,3,FALSE),0)</f>
        <v>0</v>
      </c>
      <c r="O289" s="104">
        <f>IFERROR(VLOOKUP($B289,'NOV 13'!$A$9:$C$520,3,FALSE),0)</f>
        <v>0</v>
      </c>
      <c r="P289" s="104">
        <f>IFERROR(VLOOKUP($B289,'DIC 13'!$A$9:$C$520,3,FALSE),0)</f>
        <v>0</v>
      </c>
    </row>
    <row r="290" spans="1:16" ht="15">
      <c r="A290" s="102"/>
      <c r="B290" s="32">
        <v>144425</v>
      </c>
      <c r="C290" s="33" t="s">
        <v>33</v>
      </c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>
        <f>IFERROR(VLOOKUP($B290,'OCT 13'!$A$9:$C$520,3,FALSE),0)</f>
        <v>0</v>
      </c>
      <c r="O290" s="104">
        <f>IFERROR(VLOOKUP($B290,'NOV 13'!$A$9:$C$520,3,FALSE),0)</f>
        <v>0</v>
      </c>
      <c r="P290" s="104">
        <f>IFERROR(VLOOKUP($B290,'DIC 13'!$A$9:$C$520,3,FALSE),0)</f>
        <v>0</v>
      </c>
    </row>
    <row r="291" spans="1:16" ht="15">
      <c r="A291" s="102"/>
      <c r="B291" s="32">
        <v>1445</v>
      </c>
      <c r="C291" s="33" t="s">
        <v>549</v>
      </c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>
        <f>IFERROR(VLOOKUP($B291,'OCT 13'!$A$9:$C$520,3,FALSE),0)</f>
        <v>0</v>
      </c>
      <c r="O291" s="104">
        <f>IFERROR(VLOOKUP($B291,'NOV 13'!$A$9:$C$520,3,FALSE),0)</f>
        <v>0</v>
      </c>
      <c r="P291" s="104">
        <f>IFERROR(VLOOKUP($B291,'DIC 13'!$A$9:$C$520,3,FALSE),0)</f>
        <v>0</v>
      </c>
    </row>
    <row r="292" spans="1:16" ht="15">
      <c r="A292" s="102"/>
      <c r="B292" s="32">
        <v>144505</v>
      </c>
      <c r="C292" s="33" t="s">
        <v>29</v>
      </c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>
        <f>IFERROR(VLOOKUP($B292,'OCT 13'!$A$9:$C$520,3,FALSE),0)</f>
        <v>0</v>
      </c>
      <c r="O292" s="104">
        <f>IFERROR(VLOOKUP($B292,'NOV 13'!$A$9:$C$520,3,FALSE),0)</f>
        <v>0</v>
      </c>
      <c r="P292" s="104">
        <f>IFERROR(VLOOKUP($B292,'DIC 13'!$A$9:$C$520,3,FALSE),0)</f>
        <v>0</v>
      </c>
    </row>
    <row r="293" spans="1:16" ht="15">
      <c r="A293" s="102"/>
      <c r="B293" s="32">
        <v>144510</v>
      </c>
      <c r="C293" s="33" t="s">
        <v>30</v>
      </c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>
        <f>IFERROR(VLOOKUP($B293,'OCT 13'!$A$9:$C$520,3,FALSE),0)</f>
        <v>0</v>
      </c>
      <c r="O293" s="104">
        <f>IFERROR(VLOOKUP($B293,'NOV 13'!$A$9:$C$520,3,FALSE),0)</f>
        <v>0</v>
      </c>
      <c r="P293" s="104">
        <f>IFERROR(VLOOKUP($B293,'DIC 13'!$A$9:$C$520,3,FALSE),0)</f>
        <v>0</v>
      </c>
    </row>
    <row r="294" spans="1:16" ht="15">
      <c r="A294" s="102"/>
      <c r="B294" s="32">
        <v>144515</v>
      </c>
      <c r="C294" s="33" t="s">
        <v>31</v>
      </c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>
        <f>IFERROR(VLOOKUP($B294,'OCT 13'!$A$9:$C$520,3,FALSE),0)</f>
        <v>0</v>
      </c>
      <c r="O294" s="104">
        <f>IFERROR(VLOOKUP($B294,'NOV 13'!$A$9:$C$520,3,FALSE),0)</f>
        <v>0</v>
      </c>
      <c r="P294" s="104">
        <f>IFERROR(VLOOKUP($B294,'DIC 13'!$A$9:$C$520,3,FALSE),0)</f>
        <v>0</v>
      </c>
    </row>
    <row r="295" spans="1:16" ht="15">
      <c r="A295" s="102"/>
      <c r="B295" s="32">
        <v>144520</v>
      </c>
      <c r="C295" s="33" t="s">
        <v>32</v>
      </c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>
        <f>IFERROR(VLOOKUP($B295,'OCT 13'!$A$9:$C$520,3,FALSE),0)</f>
        <v>0</v>
      </c>
      <c r="O295" s="104">
        <f>IFERROR(VLOOKUP($B295,'NOV 13'!$A$9:$C$520,3,FALSE),0)</f>
        <v>0</v>
      </c>
      <c r="P295" s="104">
        <f>IFERROR(VLOOKUP($B295,'DIC 13'!$A$9:$C$520,3,FALSE),0)</f>
        <v>0</v>
      </c>
    </row>
    <row r="296" spans="1:16" ht="15">
      <c r="A296" s="102"/>
      <c r="B296" s="32">
        <v>144525</v>
      </c>
      <c r="C296" s="33" t="s">
        <v>33</v>
      </c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>
        <f>IFERROR(VLOOKUP($B296,'OCT 13'!$A$9:$C$520,3,FALSE),0)</f>
        <v>0</v>
      </c>
      <c r="O296" s="104">
        <f>IFERROR(VLOOKUP($B296,'NOV 13'!$A$9:$C$520,3,FALSE),0)</f>
        <v>0</v>
      </c>
      <c r="P296" s="104">
        <f>IFERROR(VLOOKUP($B296,'DIC 13'!$A$9:$C$520,3,FALSE),0)</f>
        <v>0</v>
      </c>
    </row>
    <row r="297" spans="1:16" ht="15">
      <c r="A297" s="102"/>
      <c r="B297" s="32">
        <v>1446</v>
      </c>
      <c r="C297" s="33" t="s">
        <v>550</v>
      </c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>
        <f>IFERROR(VLOOKUP($B297,'OCT 13'!$A$9:$C$520,3,FALSE),0)</f>
        <v>0</v>
      </c>
      <c r="O297" s="104">
        <f>IFERROR(VLOOKUP($B297,'NOV 13'!$A$9:$C$520,3,FALSE),0)</f>
        <v>0</v>
      </c>
      <c r="P297" s="104">
        <f>IFERROR(VLOOKUP($B297,'DIC 13'!$A$9:$C$520,3,FALSE),0)</f>
        <v>0</v>
      </c>
    </row>
    <row r="298" spans="1:16" ht="15">
      <c r="A298" s="102"/>
      <c r="B298" s="32">
        <v>144605</v>
      </c>
      <c r="C298" s="33" t="s">
        <v>29</v>
      </c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>
        <f>IFERROR(VLOOKUP($B298,'OCT 13'!$A$9:$C$520,3,FALSE),0)</f>
        <v>0</v>
      </c>
      <c r="O298" s="104">
        <f>IFERROR(VLOOKUP($B298,'NOV 13'!$A$9:$C$520,3,FALSE),0)</f>
        <v>0</v>
      </c>
      <c r="P298" s="104">
        <f>IFERROR(VLOOKUP($B298,'DIC 13'!$A$9:$C$520,3,FALSE),0)</f>
        <v>0</v>
      </c>
    </row>
    <row r="299" spans="1:16" ht="15">
      <c r="A299" s="102"/>
      <c r="B299" s="32">
        <v>144610</v>
      </c>
      <c r="C299" s="33" t="s">
        <v>30</v>
      </c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>
        <f>IFERROR(VLOOKUP($B299,'OCT 13'!$A$9:$C$520,3,FALSE),0)</f>
        <v>0</v>
      </c>
      <c r="O299" s="104">
        <f>IFERROR(VLOOKUP($B299,'NOV 13'!$A$9:$C$520,3,FALSE),0)</f>
        <v>0</v>
      </c>
      <c r="P299" s="104">
        <f>IFERROR(VLOOKUP($B299,'DIC 13'!$A$9:$C$520,3,FALSE),0)</f>
        <v>0</v>
      </c>
    </row>
    <row r="300" spans="1:16" ht="15">
      <c r="A300" s="102"/>
      <c r="B300" s="32">
        <v>144615</v>
      </c>
      <c r="C300" s="33" t="s">
        <v>31</v>
      </c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>
        <f>IFERROR(VLOOKUP($B300,'OCT 13'!$A$9:$C$520,3,FALSE),0)</f>
        <v>0</v>
      </c>
      <c r="O300" s="104">
        <f>IFERROR(VLOOKUP($B300,'NOV 13'!$A$9:$C$520,3,FALSE),0)</f>
        <v>0</v>
      </c>
      <c r="P300" s="104">
        <f>IFERROR(VLOOKUP($B300,'DIC 13'!$A$9:$C$520,3,FALSE),0)</f>
        <v>0</v>
      </c>
    </row>
    <row r="301" spans="1:16" ht="15">
      <c r="A301" s="102"/>
      <c r="B301" s="32">
        <v>144620</v>
      </c>
      <c r="C301" s="33" t="s">
        <v>32</v>
      </c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>
        <f>IFERROR(VLOOKUP($B301,'OCT 13'!$A$9:$C$520,3,FALSE),0)</f>
        <v>0</v>
      </c>
      <c r="O301" s="104">
        <f>IFERROR(VLOOKUP($B301,'NOV 13'!$A$9:$C$520,3,FALSE),0)</f>
        <v>0</v>
      </c>
      <c r="P301" s="104">
        <f>IFERROR(VLOOKUP($B301,'DIC 13'!$A$9:$C$520,3,FALSE),0)</f>
        <v>0</v>
      </c>
    </row>
    <row r="302" spans="1:16" ht="15">
      <c r="A302" s="102"/>
      <c r="B302" s="32">
        <v>144625</v>
      </c>
      <c r="C302" s="33" t="s">
        <v>33</v>
      </c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>
        <f>IFERROR(VLOOKUP($B302,'OCT 13'!$A$9:$C$520,3,FALSE),0)</f>
        <v>0</v>
      </c>
      <c r="O302" s="104">
        <f>IFERROR(VLOOKUP($B302,'NOV 13'!$A$9:$C$520,3,FALSE),0)</f>
        <v>0</v>
      </c>
      <c r="P302" s="104">
        <f>IFERROR(VLOOKUP($B302,'DIC 13'!$A$9:$C$520,3,FALSE),0)</f>
        <v>0</v>
      </c>
    </row>
    <row r="303" spans="1:16" ht="15">
      <c r="A303" s="102"/>
      <c r="B303" s="32">
        <v>1449</v>
      </c>
      <c r="C303" s="33" t="s">
        <v>69</v>
      </c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>
        <f>IFERROR(VLOOKUP($B303,'OCT 13'!$A$9:$C$520,3,FALSE),0)</f>
        <v>0</v>
      </c>
      <c r="O303" s="104">
        <f>IFERROR(VLOOKUP($B303,'NOV 13'!$A$9:$C$520,3,FALSE),0)</f>
        <v>0</v>
      </c>
      <c r="P303" s="104">
        <f>IFERROR(VLOOKUP($B303,'DIC 13'!$A$9:$C$520,3,FALSE),0)</f>
        <v>0</v>
      </c>
    </row>
    <row r="304" spans="1:16" ht="15">
      <c r="A304" s="102"/>
      <c r="B304" s="32">
        <v>144905</v>
      </c>
      <c r="C304" s="33" t="s">
        <v>29</v>
      </c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>
        <f>IFERROR(VLOOKUP($B304,'OCT 13'!$A$9:$C$520,3,FALSE),0)</f>
        <v>0</v>
      </c>
      <c r="O304" s="104">
        <f>IFERROR(VLOOKUP($B304,'NOV 13'!$A$9:$C$520,3,FALSE),0)</f>
        <v>0</v>
      </c>
      <c r="P304" s="104">
        <f>IFERROR(VLOOKUP($B304,'DIC 13'!$A$9:$C$520,3,FALSE),0)</f>
        <v>0</v>
      </c>
    </row>
    <row r="305" spans="1:16" ht="15">
      <c r="A305" s="102"/>
      <c r="B305" s="32">
        <v>144910</v>
      </c>
      <c r="C305" s="33" t="s">
        <v>30</v>
      </c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>
        <f>IFERROR(VLOOKUP($B305,'OCT 13'!$A$9:$C$520,3,FALSE),0)</f>
        <v>0</v>
      </c>
      <c r="O305" s="104">
        <f>IFERROR(VLOOKUP($B305,'NOV 13'!$A$9:$C$520,3,FALSE),0)</f>
        <v>0</v>
      </c>
      <c r="P305" s="104">
        <f>IFERROR(VLOOKUP($B305,'DIC 13'!$A$9:$C$520,3,FALSE),0)</f>
        <v>0</v>
      </c>
    </row>
    <row r="306" spans="1:16" ht="15">
      <c r="A306" s="102"/>
      <c r="B306" s="32">
        <v>144915</v>
      </c>
      <c r="C306" s="33" t="s">
        <v>31</v>
      </c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>
        <f>IFERROR(VLOOKUP($B306,'OCT 13'!$A$9:$C$520,3,FALSE),0)</f>
        <v>0</v>
      </c>
      <c r="O306" s="104">
        <f>IFERROR(VLOOKUP($B306,'NOV 13'!$A$9:$C$520,3,FALSE),0)</f>
        <v>0</v>
      </c>
      <c r="P306" s="104">
        <f>IFERROR(VLOOKUP($B306,'DIC 13'!$A$9:$C$520,3,FALSE),0)</f>
        <v>0</v>
      </c>
    </row>
    <row r="307" spans="1:16" ht="15">
      <c r="A307" s="102"/>
      <c r="B307" s="32">
        <v>144920</v>
      </c>
      <c r="C307" s="33" t="s">
        <v>32</v>
      </c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>
        <f>IFERROR(VLOOKUP($B307,'OCT 13'!$A$9:$C$520,3,FALSE),0)</f>
        <v>0</v>
      </c>
      <c r="O307" s="104">
        <f>IFERROR(VLOOKUP($B307,'NOV 13'!$A$9:$C$520,3,FALSE),0)</f>
        <v>0</v>
      </c>
      <c r="P307" s="104">
        <f>IFERROR(VLOOKUP($B307,'DIC 13'!$A$9:$C$520,3,FALSE),0)</f>
        <v>0</v>
      </c>
    </row>
    <row r="308" spans="1:16" ht="15">
      <c r="A308" s="102"/>
      <c r="B308" s="32">
        <v>144925</v>
      </c>
      <c r="C308" s="33" t="s">
        <v>33</v>
      </c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>
        <f>IFERROR(VLOOKUP($B308,'OCT 13'!$A$9:$C$520,3,FALSE),0)</f>
        <v>0</v>
      </c>
      <c r="O308" s="104">
        <f>IFERROR(VLOOKUP($B308,'NOV 13'!$A$9:$C$520,3,FALSE),0)</f>
        <v>0</v>
      </c>
      <c r="P308" s="104">
        <f>IFERROR(VLOOKUP($B308,'DIC 13'!$A$9:$C$520,3,FALSE),0)</f>
        <v>0</v>
      </c>
    </row>
    <row r="309" spans="1:16" ht="15">
      <c r="A309" s="102"/>
      <c r="B309" s="32">
        <v>1450</v>
      </c>
      <c r="C309" s="33" t="s">
        <v>70</v>
      </c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>
        <f>IFERROR(VLOOKUP($B309,'OCT 13'!$A$9:$C$520,3,FALSE),0)</f>
        <v>0</v>
      </c>
      <c r="O309" s="104">
        <f>IFERROR(VLOOKUP($B309,'NOV 13'!$A$9:$C$520,3,FALSE),0)</f>
        <v>0</v>
      </c>
      <c r="P309" s="104">
        <f>IFERROR(VLOOKUP($B309,'DIC 13'!$A$9:$C$520,3,FALSE),0)</f>
        <v>0</v>
      </c>
    </row>
    <row r="310" spans="1:16" ht="15">
      <c r="A310" s="102"/>
      <c r="B310" s="32">
        <v>145005</v>
      </c>
      <c r="C310" s="33" t="s">
        <v>29</v>
      </c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>
        <f>IFERROR(VLOOKUP($B310,'OCT 13'!$A$9:$C$520,3,FALSE),0)</f>
        <v>0</v>
      </c>
      <c r="O310" s="104">
        <f>IFERROR(VLOOKUP($B310,'NOV 13'!$A$9:$C$520,3,FALSE),0)</f>
        <v>0</v>
      </c>
      <c r="P310" s="104">
        <f>IFERROR(VLOOKUP($B310,'DIC 13'!$A$9:$C$520,3,FALSE),0)</f>
        <v>0</v>
      </c>
    </row>
    <row r="311" spans="1:16" ht="15">
      <c r="A311" s="102"/>
      <c r="B311" s="32">
        <v>145010</v>
      </c>
      <c r="C311" s="33" t="s">
        <v>30</v>
      </c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>
        <f>IFERROR(VLOOKUP($B311,'OCT 13'!$A$9:$C$520,3,FALSE),0)</f>
        <v>0</v>
      </c>
      <c r="O311" s="104">
        <f>IFERROR(VLOOKUP($B311,'NOV 13'!$A$9:$C$520,3,FALSE),0)</f>
        <v>0</v>
      </c>
      <c r="P311" s="104">
        <f>IFERROR(VLOOKUP($B311,'DIC 13'!$A$9:$C$520,3,FALSE),0)</f>
        <v>0</v>
      </c>
    </row>
    <row r="312" spans="1:16" ht="15">
      <c r="A312" s="102"/>
      <c r="B312" s="32">
        <v>145015</v>
      </c>
      <c r="C312" s="33" t="s">
        <v>31</v>
      </c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>
        <f>IFERROR(VLOOKUP($B312,'OCT 13'!$A$9:$C$520,3,FALSE),0)</f>
        <v>0</v>
      </c>
      <c r="O312" s="104">
        <f>IFERROR(VLOOKUP($B312,'NOV 13'!$A$9:$C$520,3,FALSE),0)</f>
        <v>0</v>
      </c>
      <c r="P312" s="104">
        <f>IFERROR(VLOOKUP($B312,'DIC 13'!$A$9:$C$520,3,FALSE),0)</f>
        <v>0</v>
      </c>
    </row>
    <row r="313" spans="1:16" ht="15">
      <c r="A313" s="102"/>
      <c r="B313" s="32">
        <v>145020</v>
      </c>
      <c r="C313" s="33" t="s">
        <v>71</v>
      </c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>
        <f>IFERROR(VLOOKUP($B313,'OCT 13'!$A$9:$C$520,3,FALSE),0)</f>
        <v>0</v>
      </c>
      <c r="O313" s="104">
        <f>IFERROR(VLOOKUP($B313,'NOV 13'!$A$9:$C$520,3,FALSE),0)</f>
        <v>0</v>
      </c>
      <c r="P313" s="104">
        <f>IFERROR(VLOOKUP($B313,'DIC 13'!$A$9:$C$520,3,FALSE),0)</f>
        <v>0</v>
      </c>
    </row>
    <row r="314" spans="1:16" ht="15">
      <c r="A314" s="102"/>
      <c r="B314" s="32">
        <v>145025</v>
      </c>
      <c r="C314" s="33" t="s">
        <v>72</v>
      </c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>
        <f>IFERROR(VLOOKUP($B314,'OCT 13'!$A$9:$C$520,3,FALSE),0)</f>
        <v>0</v>
      </c>
      <c r="O314" s="104">
        <f>IFERROR(VLOOKUP($B314,'NOV 13'!$A$9:$C$520,3,FALSE),0)</f>
        <v>0</v>
      </c>
      <c r="P314" s="104">
        <f>IFERROR(VLOOKUP($B314,'DIC 13'!$A$9:$C$520,3,FALSE),0)</f>
        <v>0</v>
      </c>
    </row>
    <row r="315" spans="1:16" ht="15">
      <c r="A315" s="102"/>
      <c r="B315" s="32">
        <v>1451</v>
      </c>
      <c r="C315" s="33" t="s">
        <v>73</v>
      </c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>
        <f>IFERROR(VLOOKUP($B315,'OCT 13'!$A$9:$C$520,3,FALSE),0)</f>
        <v>0</v>
      </c>
      <c r="O315" s="104">
        <f>IFERROR(VLOOKUP($B315,'NOV 13'!$A$9:$C$520,3,FALSE),0)</f>
        <v>0</v>
      </c>
      <c r="P315" s="104">
        <f>IFERROR(VLOOKUP($B315,'DIC 13'!$A$9:$C$520,3,FALSE),0)</f>
        <v>0</v>
      </c>
    </row>
    <row r="316" spans="1:16" ht="15">
      <c r="A316" s="102"/>
      <c r="B316" s="32">
        <v>145105</v>
      </c>
      <c r="C316" s="33" t="s">
        <v>29</v>
      </c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>
        <f>IFERROR(VLOOKUP($B316,'OCT 13'!$A$9:$C$520,3,FALSE),0)</f>
        <v>0</v>
      </c>
      <c r="O316" s="104">
        <f>IFERROR(VLOOKUP($B316,'NOV 13'!$A$9:$C$520,3,FALSE),0)</f>
        <v>0</v>
      </c>
      <c r="P316" s="104">
        <f>IFERROR(VLOOKUP($B316,'DIC 13'!$A$9:$C$520,3,FALSE),0)</f>
        <v>0</v>
      </c>
    </row>
    <row r="317" spans="1:16" ht="15">
      <c r="A317" s="102"/>
      <c r="B317" s="32">
        <v>145110</v>
      </c>
      <c r="C317" s="33" t="s">
        <v>30</v>
      </c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>
        <f>IFERROR(VLOOKUP($B317,'OCT 13'!$A$9:$C$520,3,FALSE),0)</f>
        <v>0</v>
      </c>
      <c r="O317" s="104">
        <f>IFERROR(VLOOKUP($B317,'NOV 13'!$A$9:$C$520,3,FALSE),0)</f>
        <v>0</v>
      </c>
      <c r="P317" s="104">
        <f>IFERROR(VLOOKUP($B317,'DIC 13'!$A$9:$C$520,3,FALSE),0)</f>
        <v>0</v>
      </c>
    </row>
    <row r="318" spans="1:16" ht="15">
      <c r="A318" s="102"/>
      <c r="B318" s="32">
        <v>145115</v>
      </c>
      <c r="C318" s="33" t="s">
        <v>74</v>
      </c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>
        <f>IFERROR(VLOOKUP($B318,'OCT 13'!$A$9:$C$520,3,FALSE),0)</f>
        <v>0</v>
      </c>
      <c r="O318" s="104">
        <f>IFERROR(VLOOKUP($B318,'NOV 13'!$A$9:$C$520,3,FALSE),0)</f>
        <v>0</v>
      </c>
      <c r="P318" s="104">
        <f>IFERROR(VLOOKUP($B318,'DIC 13'!$A$9:$C$520,3,FALSE),0)</f>
        <v>0</v>
      </c>
    </row>
    <row r="319" spans="1:16" ht="15">
      <c r="A319" s="102"/>
      <c r="B319" s="32">
        <v>145120</v>
      </c>
      <c r="C319" s="33" t="s">
        <v>75</v>
      </c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>
        <f>IFERROR(VLOOKUP($B319,'OCT 13'!$A$9:$C$520,3,FALSE),0)</f>
        <v>0</v>
      </c>
      <c r="O319" s="104">
        <f>IFERROR(VLOOKUP($B319,'NOV 13'!$A$9:$C$520,3,FALSE),0)</f>
        <v>0</v>
      </c>
      <c r="P319" s="104">
        <f>IFERROR(VLOOKUP($B319,'DIC 13'!$A$9:$C$520,3,FALSE),0)</f>
        <v>0</v>
      </c>
    </row>
    <row r="320" spans="1:16" ht="15">
      <c r="A320" s="102"/>
      <c r="B320" s="32">
        <v>145125</v>
      </c>
      <c r="C320" s="33" t="s">
        <v>76</v>
      </c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>
        <f>IFERROR(VLOOKUP($B320,'OCT 13'!$A$9:$C$520,3,FALSE),0)</f>
        <v>0</v>
      </c>
      <c r="O320" s="104">
        <f>IFERROR(VLOOKUP($B320,'NOV 13'!$A$9:$C$520,3,FALSE),0)</f>
        <v>0</v>
      </c>
      <c r="P320" s="104">
        <f>IFERROR(VLOOKUP($B320,'DIC 13'!$A$9:$C$520,3,FALSE),0)</f>
        <v>0</v>
      </c>
    </row>
    <row r="321" spans="1:16" ht="15">
      <c r="A321" s="102"/>
      <c r="B321" s="32">
        <v>145130</v>
      </c>
      <c r="C321" s="33" t="s">
        <v>77</v>
      </c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>
        <f>IFERROR(VLOOKUP($B321,'OCT 13'!$A$9:$C$520,3,FALSE),0)</f>
        <v>0</v>
      </c>
      <c r="O321" s="104">
        <f>IFERROR(VLOOKUP($B321,'NOV 13'!$A$9:$C$520,3,FALSE),0)</f>
        <v>0</v>
      </c>
      <c r="P321" s="104">
        <f>IFERROR(VLOOKUP($B321,'DIC 13'!$A$9:$C$520,3,FALSE),0)</f>
        <v>0</v>
      </c>
    </row>
    <row r="322" spans="1:16" ht="15">
      <c r="A322" s="102"/>
      <c r="B322" s="32">
        <v>1452</v>
      </c>
      <c r="C322" s="33" t="s">
        <v>78</v>
      </c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>
        <f>IFERROR(VLOOKUP($B322,'OCT 13'!$A$9:$C$520,3,FALSE),0)</f>
        <v>0</v>
      </c>
      <c r="O322" s="104">
        <f>IFERROR(VLOOKUP($B322,'NOV 13'!$A$9:$C$520,3,FALSE),0)</f>
        <v>0</v>
      </c>
      <c r="P322" s="104">
        <f>IFERROR(VLOOKUP($B322,'DIC 13'!$A$9:$C$520,3,FALSE),0)</f>
        <v>0</v>
      </c>
    </row>
    <row r="323" spans="1:16" ht="15">
      <c r="A323" s="102"/>
      <c r="B323" s="32">
        <v>145205</v>
      </c>
      <c r="C323" s="33" t="s">
        <v>29</v>
      </c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>
        <f>IFERROR(VLOOKUP($B323,'OCT 13'!$A$9:$C$520,3,FALSE),0)</f>
        <v>0</v>
      </c>
      <c r="O323" s="104">
        <f>IFERROR(VLOOKUP($B323,'NOV 13'!$A$9:$C$520,3,FALSE),0)</f>
        <v>0</v>
      </c>
      <c r="P323" s="104">
        <f>IFERROR(VLOOKUP($B323,'DIC 13'!$A$9:$C$520,3,FALSE),0)</f>
        <v>0</v>
      </c>
    </row>
    <row r="324" spans="1:16" ht="15">
      <c r="A324" s="102"/>
      <c r="B324" s="32">
        <v>145210</v>
      </c>
      <c r="C324" s="33" t="s">
        <v>30</v>
      </c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>
        <f>IFERROR(VLOOKUP($B324,'OCT 13'!$A$9:$C$520,3,FALSE),0)</f>
        <v>0</v>
      </c>
      <c r="O324" s="104">
        <f>IFERROR(VLOOKUP($B324,'NOV 13'!$A$9:$C$520,3,FALSE),0)</f>
        <v>0</v>
      </c>
      <c r="P324" s="104">
        <f>IFERROR(VLOOKUP($B324,'DIC 13'!$A$9:$C$520,3,FALSE),0)</f>
        <v>0</v>
      </c>
    </row>
    <row r="325" spans="1:16" ht="15">
      <c r="A325" s="102"/>
      <c r="B325" s="32">
        <v>145215</v>
      </c>
      <c r="C325" s="33" t="s">
        <v>31</v>
      </c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>
        <f>IFERROR(VLOOKUP($B325,'OCT 13'!$A$9:$C$520,3,FALSE),0)</f>
        <v>0</v>
      </c>
      <c r="O325" s="104">
        <f>IFERROR(VLOOKUP($B325,'NOV 13'!$A$9:$C$520,3,FALSE),0)</f>
        <v>0</v>
      </c>
      <c r="P325" s="104">
        <f>IFERROR(VLOOKUP($B325,'DIC 13'!$A$9:$C$520,3,FALSE),0)</f>
        <v>0</v>
      </c>
    </row>
    <row r="326" spans="1:16" ht="15">
      <c r="A326" s="102"/>
      <c r="B326" s="32">
        <v>145220</v>
      </c>
      <c r="C326" s="33" t="s">
        <v>32</v>
      </c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>
        <f>IFERROR(VLOOKUP($B326,'OCT 13'!$A$9:$C$520,3,FALSE),0)</f>
        <v>0</v>
      </c>
      <c r="O326" s="104">
        <f>IFERROR(VLOOKUP($B326,'NOV 13'!$A$9:$C$520,3,FALSE),0)</f>
        <v>0</v>
      </c>
      <c r="P326" s="104">
        <f>IFERROR(VLOOKUP($B326,'DIC 13'!$A$9:$C$520,3,FALSE),0)</f>
        <v>0</v>
      </c>
    </row>
    <row r="327" spans="1:16" ht="15">
      <c r="A327" s="102"/>
      <c r="B327" s="32">
        <v>145225</v>
      </c>
      <c r="C327" s="33" t="s">
        <v>33</v>
      </c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>
        <f>IFERROR(VLOOKUP($B327,'OCT 13'!$A$9:$C$520,3,FALSE),0)</f>
        <v>0</v>
      </c>
      <c r="O327" s="104">
        <f>IFERROR(VLOOKUP($B327,'NOV 13'!$A$9:$C$520,3,FALSE),0)</f>
        <v>0</v>
      </c>
      <c r="P327" s="104">
        <f>IFERROR(VLOOKUP($B327,'DIC 13'!$A$9:$C$520,3,FALSE),0)</f>
        <v>0</v>
      </c>
    </row>
    <row r="328" spans="1:16" ht="15">
      <c r="A328" s="102"/>
      <c r="B328" s="32">
        <v>1453</v>
      </c>
      <c r="C328" s="33" t="s">
        <v>551</v>
      </c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>
        <f>IFERROR(VLOOKUP($B328,'OCT 13'!$A$9:$C$520,3,FALSE),0)</f>
        <v>0</v>
      </c>
      <c r="O328" s="104">
        <f>IFERROR(VLOOKUP($B328,'NOV 13'!$A$9:$C$520,3,FALSE),0)</f>
        <v>0</v>
      </c>
      <c r="P328" s="104">
        <f>IFERROR(VLOOKUP($B328,'DIC 13'!$A$9:$C$520,3,FALSE),0)</f>
        <v>0</v>
      </c>
    </row>
    <row r="329" spans="1:16" ht="15">
      <c r="A329" s="102"/>
      <c r="B329" s="32">
        <v>145305</v>
      </c>
      <c r="C329" s="33" t="s">
        <v>29</v>
      </c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>
        <f>IFERROR(VLOOKUP($B329,'OCT 13'!$A$9:$C$520,3,FALSE),0)</f>
        <v>0</v>
      </c>
      <c r="O329" s="104">
        <f>IFERROR(VLOOKUP($B329,'NOV 13'!$A$9:$C$520,3,FALSE),0)</f>
        <v>0</v>
      </c>
      <c r="P329" s="104">
        <f>IFERROR(VLOOKUP($B329,'DIC 13'!$A$9:$C$520,3,FALSE),0)</f>
        <v>0</v>
      </c>
    </row>
    <row r="330" spans="1:16" ht="15">
      <c r="A330" s="102"/>
      <c r="B330" s="32">
        <v>145310</v>
      </c>
      <c r="C330" s="33" t="s">
        <v>30</v>
      </c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>
        <f>IFERROR(VLOOKUP($B330,'OCT 13'!$A$9:$C$520,3,FALSE),0)</f>
        <v>0</v>
      </c>
      <c r="O330" s="104">
        <f>IFERROR(VLOOKUP($B330,'NOV 13'!$A$9:$C$520,3,FALSE),0)</f>
        <v>0</v>
      </c>
      <c r="P330" s="104">
        <f>IFERROR(VLOOKUP($B330,'DIC 13'!$A$9:$C$520,3,FALSE),0)</f>
        <v>0</v>
      </c>
    </row>
    <row r="331" spans="1:16" ht="15">
      <c r="A331" s="102"/>
      <c r="B331" s="32">
        <v>145315</v>
      </c>
      <c r="C331" s="33" t="s">
        <v>31</v>
      </c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>
        <f>IFERROR(VLOOKUP($B331,'OCT 13'!$A$9:$C$520,3,FALSE),0)</f>
        <v>0</v>
      </c>
      <c r="O331" s="104">
        <f>IFERROR(VLOOKUP($B331,'NOV 13'!$A$9:$C$520,3,FALSE),0)</f>
        <v>0</v>
      </c>
      <c r="P331" s="104">
        <f>IFERROR(VLOOKUP($B331,'DIC 13'!$A$9:$C$520,3,FALSE),0)</f>
        <v>0</v>
      </c>
    </row>
    <row r="332" spans="1:16" ht="15">
      <c r="A332" s="102"/>
      <c r="B332" s="32">
        <v>145320</v>
      </c>
      <c r="C332" s="33" t="s">
        <v>32</v>
      </c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>
        <f>IFERROR(VLOOKUP($B332,'OCT 13'!$A$9:$C$520,3,FALSE),0)</f>
        <v>0</v>
      </c>
      <c r="O332" s="104">
        <f>IFERROR(VLOOKUP($B332,'NOV 13'!$A$9:$C$520,3,FALSE),0)</f>
        <v>0</v>
      </c>
      <c r="P332" s="104">
        <f>IFERROR(VLOOKUP($B332,'DIC 13'!$A$9:$C$520,3,FALSE),0)</f>
        <v>0</v>
      </c>
    </row>
    <row r="333" spans="1:16" ht="15">
      <c r="A333" s="102"/>
      <c r="B333" s="32">
        <v>145325</v>
      </c>
      <c r="C333" s="33" t="s">
        <v>33</v>
      </c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>
        <f>IFERROR(VLOOKUP($B333,'OCT 13'!$A$9:$C$520,3,FALSE),0)</f>
        <v>0</v>
      </c>
      <c r="O333" s="104">
        <f>IFERROR(VLOOKUP($B333,'NOV 13'!$A$9:$C$520,3,FALSE),0)</f>
        <v>0</v>
      </c>
      <c r="P333" s="104">
        <f>IFERROR(VLOOKUP($B333,'DIC 13'!$A$9:$C$520,3,FALSE),0)</f>
        <v>0</v>
      </c>
    </row>
    <row r="334" spans="1:16" ht="15">
      <c r="A334" s="102"/>
      <c r="B334" s="32">
        <v>1454</v>
      </c>
      <c r="C334" s="33" t="s">
        <v>552</v>
      </c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>
        <f>IFERROR(VLOOKUP($B334,'OCT 13'!$A$9:$C$520,3,FALSE),0)</f>
        <v>0</v>
      </c>
      <c r="O334" s="104">
        <f>IFERROR(VLOOKUP($B334,'NOV 13'!$A$9:$C$520,3,FALSE),0)</f>
        <v>0</v>
      </c>
      <c r="P334" s="104">
        <f>IFERROR(VLOOKUP($B334,'DIC 13'!$A$9:$C$520,3,FALSE),0)</f>
        <v>0</v>
      </c>
    </row>
    <row r="335" spans="1:16" ht="15">
      <c r="A335" s="102"/>
      <c r="B335" s="32">
        <v>145405</v>
      </c>
      <c r="C335" s="33" t="s">
        <v>29</v>
      </c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>
        <f>IFERROR(VLOOKUP($B335,'OCT 13'!$A$9:$C$520,3,FALSE),0)</f>
        <v>0</v>
      </c>
      <c r="O335" s="104">
        <f>IFERROR(VLOOKUP($B335,'NOV 13'!$A$9:$C$520,3,FALSE),0)</f>
        <v>0</v>
      </c>
      <c r="P335" s="104">
        <f>IFERROR(VLOOKUP($B335,'DIC 13'!$A$9:$C$520,3,FALSE),0)</f>
        <v>0</v>
      </c>
    </row>
    <row r="336" spans="1:16" ht="15">
      <c r="A336" s="102"/>
      <c r="B336" s="32">
        <v>145410</v>
      </c>
      <c r="C336" s="33" t="s">
        <v>30</v>
      </c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>
        <f>IFERROR(VLOOKUP($B336,'OCT 13'!$A$9:$C$520,3,FALSE),0)</f>
        <v>0</v>
      </c>
      <c r="O336" s="104">
        <f>IFERROR(VLOOKUP($B336,'NOV 13'!$A$9:$C$520,3,FALSE),0)</f>
        <v>0</v>
      </c>
      <c r="P336" s="104">
        <f>IFERROR(VLOOKUP($B336,'DIC 13'!$A$9:$C$520,3,FALSE),0)</f>
        <v>0</v>
      </c>
    </row>
    <row r="337" spans="1:16" ht="15">
      <c r="A337" s="102"/>
      <c r="B337" s="32">
        <v>145415</v>
      </c>
      <c r="C337" s="33" t="s">
        <v>31</v>
      </c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>
        <f>IFERROR(VLOOKUP($B337,'OCT 13'!$A$9:$C$520,3,FALSE),0)</f>
        <v>0</v>
      </c>
      <c r="O337" s="104">
        <f>IFERROR(VLOOKUP($B337,'NOV 13'!$A$9:$C$520,3,FALSE),0)</f>
        <v>0</v>
      </c>
      <c r="P337" s="104">
        <f>IFERROR(VLOOKUP($B337,'DIC 13'!$A$9:$C$520,3,FALSE),0)</f>
        <v>0</v>
      </c>
    </row>
    <row r="338" spans="1:16" ht="15">
      <c r="A338" s="102"/>
      <c r="B338" s="32">
        <v>145420</v>
      </c>
      <c r="C338" s="33" t="s">
        <v>32</v>
      </c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>
        <f>IFERROR(VLOOKUP($B338,'OCT 13'!$A$9:$C$520,3,FALSE),0)</f>
        <v>0</v>
      </c>
      <c r="O338" s="104">
        <f>IFERROR(VLOOKUP($B338,'NOV 13'!$A$9:$C$520,3,FALSE),0)</f>
        <v>0</v>
      </c>
      <c r="P338" s="104">
        <f>IFERROR(VLOOKUP($B338,'DIC 13'!$A$9:$C$520,3,FALSE),0)</f>
        <v>0</v>
      </c>
    </row>
    <row r="339" spans="1:16" ht="15">
      <c r="A339" s="102"/>
      <c r="B339" s="32">
        <v>145425</v>
      </c>
      <c r="C339" s="33" t="s">
        <v>33</v>
      </c>
      <c r="D339" s="104"/>
      <c r="E339" s="104"/>
      <c r="F339" s="104"/>
      <c r="G339" s="104"/>
      <c r="H339" s="104"/>
      <c r="I339" s="104"/>
      <c r="J339" s="104"/>
      <c r="K339" s="104"/>
      <c r="L339" s="104"/>
      <c r="M339" s="104"/>
      <c r="N339" s="104">
        <f>IFERROR(VLOOKUP($B339,'OCT 13'!$A$9:$C$520,3,FALSE),0)</f>
        <v>0</v>
      </c>
      <c r="O339" s="104">
        <f>IFERROR(VLOOKUP($B339,'NOV 13'!$A$9:$C$520,3,FALSE),0)</f>
        <v>0</v>
      </c>
      <c r="P339" s="104">
        <f>IFERROR(VLOOKUP($B339,'DIC 13'!$A$9:$C$520,3,FALSE),0)</f>
        <v>0</v>
      </c>
    </row>
    <row r="340" spans="1:16" ht="15">
      <c r="A340" s="102"/>
      <c r="B340" s="32">
        <v>1457</v>
      </c>
      <c r="C340" s="33" t="s">
        <v>553</v>
      </c>
      <c r="D340" s="104"/>
      <c r="E340" s="104"/>
      <c r="F340" s="104"/>
      <c r="G340" s="104"/>
      <c r="H340" s="104"/>
      <c r="I340" s="104"/>
      <c r="J340" s="104"/>
      <c r="K340" s="104"/>
      <c r="L340" s="104"/>
      <c r="M340" s="104"/>
      <c r="N340" s="104">
        <f>IFERROR(VLOOKUP($B340,'OCT 13'!$A$9:$C$520,3,FALSE),0)</f>
        <v>0</v>
      </c>
      <c r="O340" s="104">
        <f>IFERROR(VLOOKUP($B340,'NOV 13'!$A$9:$C$520,3,FALSE),0)</f>
        <v>0</v>
      </c>
      <c r="P340" s="104">
        <f>IFERROR(VLOOKUP($B340,'DIC 13'!$A$9:$C$520,3,FALSE),0)</f>
        <v>0</v>
      </c>
    </row>
    <row r="341" spans="1:16" ht="15">
      <c r="A341" s="102"/>
      <c r="B341" s="32">
        <v>145705</v>
      </c>
      <c r="C341" s="33" t="s">
        <v>29</v>
      </c>
      <c r="D341" s="104"/>
      <c r="E341" s="104"/>
      <c r="F341" s="104"/>
      <c r="G341" s="104"/>
      <c r="H341" s="104"/>
      <c r="I341" s="104"/>
      <c r="J341" s="104"/>
      <c r="K341" s="104"/>
      <c r="L341" s="104"/>
      <c r="M341" s="104"/>
      <c r="N341" s="104">
        <f>IFERROR(VLOOKUP($B341,'OCT 13'!$A$9:$C$520,3,FALSE),0)</f>
        <v>0</v>
      </c>
      <c r="O341" s="104">
        <f>IFERROR(VLOOKUP($B341,'NOV 13'!$A$9:$C$520,3,FALSE),0)</f>
        <v>0</v>
      </c>
      <c r="P341" s="104">
        <f>IFERROR(VLOOKUP($B341,'DIC 13'!$A$9:$C$520,3,FALSE),0)</f>
        <v>0</v>
      </c>
    </row>
    <row r="342" spans="1:16" ht="15">
      <c r="A342" s="102"/>
      <c r="B342" s="32">
        <v>145710</v>
      </c>
      <c r="C342" s="33" t="s">
        <v>30</v>
      </c>
      <c r="D342" s="104"/>
      <c r="E342" s="104"/>
      <c r="F342" s="104"/>
      <c r="G342" s="104"/>
      <c r="H342" s="104"/>
      <c r="I342" s="104"/>
      <c r="J342" s="104"/>
      <c r="K342" s="104"/>
      <c r="L342" s="104"/>
      <c r="M342" s="104"/>
      <c r="N342" s="104">
        <f>IFERROR(VLOOKUP($B342,'OCT 13'!$A$9:$C$520,3,FALSE),0)</f>
        <v>0</v>
      </c>
      <c r="O342" s="104">
        <f>IFERROR(VLOOKUP($B342,'NOV 13'!$A$9:$C$520,3,FALSE),0)</f>
        <v>0</v>
      </c>
      <c r="P342" s="104">
        <f>IFERROR(VLOOKUP($B342,'DIC 13'!$A$9:$C$520,3,FALSE),0)</f>
        <v>0</v>
      </c>
    </row>
    <row r="343" spans="1:16" ht="15">
      <c r="A343" s="102"/>
      <c r="B343" s="32">
        <v>145715</v>
      </c>
      <c r="C343" s="33" t="s">
        <v>31</v>
      </c>
      <c r="D343" s="104"/>
      <c r="E343" s="104"/>
      <c r="F343" s="104"/>
      <c r="G343" s="104"/>
      <c r="H343" s="104"/>
      <c r="I343" s="104"/>
      <c r="J343" s="104"/>
      <c r="K343" s="104"/>
      <c r="L343" s="104"/>
      <c r="M343" s="104"/>
      <c r="N343" s="104">
        <f>IFERROR(VLOOKUP($B343,'OCT 13'!$A$9:$C$520,3,FALSE),0)</f>
        <v>0</v>
      </c>
      <c r="O343" s="104">
        <f>IFERROR(VLOOKUP($B343,'NOV 13'!$A$9:$C$520,3,FALSE),0)</f>
        <v>0</v>
      </c>
      <c r="P343" s="104">
        <f>IFERROR(VLOOKUP($B343,'DIC 13'!$A$9:$C$520,3,FALSE),0)</f>
        <v>0</v>
      </c>
    </row>
    <row r="344" spans="1:16" ht="15">
      <c r="A344" s="102"/>
      <c r="B344" s="32">
        <v>145720</v>
      </c>
      <c r="C344" s="33" t="s">
        <v>32</v>
      </c>
      <c r="D344" s="104"/>
      <c r="E344" s="104"/>
      <c r="F344" s="104"/>
      <c r="G344" s="104"/>
      <c r="H344" s="104"/>
      <c r="I344" s="104"/>
      <c r="J344" s="104"/>
      <c r="K344" s="104"/>
      <c r="L344" s="104"/>
      <c r="M344" s="104"/>
      <c r="N344" s="104">
        <f>IFERROR(VLOOKUP($B344,'OCT 13'!$A$9:$C$520,3,FALSE),0)</f>
        <v>0</v>
      </c>
      <c r="O344" s="104">
        <f>IFERROR(VLOOKUP($B344,'NOV 13'!$A$9:$C$520,3,FALSE),0)</f>
        <v>0</v>
      </c>
      <c r="P344" s="104">
        <f>IFERROR(VLOOKUP($B344,'DIC 13'!$A$9:$C$520,3,FALSE),0)</f>
        <v>0</v>
      </c>
    </row>
    <row r="345" spans="1:16" ht="15">
      <c r="A345" s="102"/>
      <c r="B345" s="32">
        <v>145725</v>
      </c>
      <c r="C345" s="33" t="s">
        <v>33</v>
      </c>
      <c r="D345" s="104"/>
      <c r="E345" s="104"/>
      <c r="F345" s="104"/>
      <c r="G345" s="104"/>
      <c r="H345" s="104"/>
      <c r="I345" s="104"/>
      <c r="J345" s="104"/>
      <c r="K345" s="104"/>
      <c r="L345" s="104"/>
      <c r="M345" s="104"/>
      <c r="N345" s="104">
        <f>IFERROR(VLOOKUP($B345,'OCT 13'!$A$9:$C$520,3,FALSE),0)</f>
        <v>0</v>
      </c>
      <c r="O345" s="104">
        <f>IFERROR(VLOOKUP($B345,'NOV 13'!$A$9:$C$520,3,FALSE),0)</f>
        <v>0</v>
      </c>
      <c r="P345" s="104">
        <f>IFERROR(VLOOKUP($B345,'DIC 13'!$A$9:$C$520,3,FALSE),0)</f>
        <v>0</v>
      </c>
    </row>
    <row r="346" spans="1:16" ht="15">
      <c r="A346" s="102"/>
      <c r="B346" s="32">
        <v>1458</v>
      </c>
      <c r="C346" s="33" t="s">
        <v>554</v>
      </c>
      <c r="D346" s="104"/>
      <c r="E346" s="104"/>
      <c r="F346" s="104"/>
      <c r="G346" s="104"/>
      <c r="H346" s="104"/>
      <c r="I346" s="104"/>
      <c r="J346" s="104"/>
      <c r="K346" s="104"/>
      <c r="L346" s="104"/>
      <c r="M346" s="104"/>
      <c r="N346" s="104">
        <f>IFERROR(VLOOKUP($B346,'OCT 13'!$A$9:$C$520,3,FALSE),0)</f>
        <v>0</v>
      </c>
      <c r="O346" s="104">
        <f>IFERROR(VLOOKUP($B346,'NOV 13'!$A$9:$C$520,3,FALSE),0)</f>
        <v>0</v>
      </c>
      <c r="P346" s="104">
        <f>IFERROR(VLOOKUP($B346,'DIC 13'!$A$9:$C$520,3,FALSE),0)</f>
        <v>0</v>
      </c>
    </row>
    <row r="347" spans="1:16" ht="15">
      <c r="A347" s="102"/>
      <c r="B347" s="32">
        <v>145805</v>
      </c>
      <c r="C347" s="33" t="s">
        <v>29</v>
      </c>
      <c r="D347" s="104"/>
      <c r="E347" s="104"/>
      <c r="F347" s="104"/>
      <c r="G347" s="104"/>
      <c r="H347" s="104"/>
      <c r="I347" s="104"/>
      <c r="J347" s="104"/>
      <c r="K347" s="104"/>
      <c r="L347" s="104"/>
      <c r="M347" s="104"/>
      <c r="N347" s="104">
        <f>IFERROR(VLOOKUP($B347,'OCT 13'!$A$9:$C$520,3,FALSE),0)</f>
        <v>0</v>
      </c>
      <c r="O347" s="104">
        <f>IFERROR(VLOOKUP($B347,'NOV 13'!$A$9:$C$520,3,FALSE),0)</f>
        <v>0</v>
      </c>
      <c r="P347" s="104">
        <f>IFERROR(VLOOKUP($B347,'DIC 13'!$A$9:$C$520,3,FALSE),0)</f>
        <v>0</v>
      </c>
    </row>
    <row r="348" spans="1:16" ht="15">
      <c r="A348" s="102"/>
      <c r="B348" s="32">
        <v>145810</v>
      </c>
      <c r="C348" s="33" t="s">
        <v>30</v>
      </c>
      <c r="D348" s="104"/>
      <c r="E348" s="104"/>
      <c r="F348" s="104"/>
      <c r="G348" s="104"/>
      <c r="H348" s="104"/>
      <c r="I348" s="104"/>
      <c r="J348" s="104"/>
      <c r="K348" s="104"/>
      <c r="L348" s="104"/>
      <c r="M348" s="104"/>
      <c r="N348" s="104">
        <f>IFERROR(VLOOKUP($B348,'OCT 13'!$A$9:$C$520,3,FALSE),0)</f>
        <v>0</v>
      </c>
      <c r="O348" s="104">
        <f>IFERROR(VLOOKUP($B348,'NOV 13'!$A$9:$C$520,3,FALSE),0)</f>
        <v>0</v>
      </c>
      <c r="P348" s="104">
        <f>IFERROR(VLOOKUP($B348,'DIC 13'!$A$9:$C$520,3,FALSE),0)</f>
        <v>0</v>
      </c>
    </row>
    <row r="349" spans="1:16" ht="15">
      <c r="A349" s="102"/>
      <c r="B349" s="32">
        <v>145815</v>
      </c>
      <c r="C349" s="33" t="s">
        <v>31</v>
      </c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>
        <f>IFERROR(VLOOKUP($B349,'OCT 13'!$A$9:$C$520,3,FALSE),0)</f>
        <v>0</v>
      </c>
      <c r="O349" s="104">
        <f>IFERROR(VLOOKUP($B349,'NOV 13'!$A$9:$C$520,3,FALSE),0)</f>
        <v>0</v>
      </c>
      <c r="P349" s="104">
        <f>IFERROR(VLOOKUP($B349,'DIC 13'!$A$9:$C$520,3,FALSE),0)</f>
        <v>0</v>
      </c>
    </row>
    <row r="350" spans="1:16" ht="15">
      <c r="A350" s="102"/>
      <c r="B350" s="32">
        <v>145820</v>
      </c>
      <c r="C350" s="33" t="s">
        <v>71</v>
      </c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>
        <f>IFERROR(VLOOKUP($B350,'OCT 13'!$A$9:$C$520,3,FALSE),0)</f>
        <v>0</v>
      </c>
      <c r="O350" s="104">
        <f>IFERROR(VLOOKUP($B350,'NOV 13'!$A$9:$C$520,3,FALSE),0)</f>
        <v>0</v>
      </c>
      <c r="P350" s="104">
        <f>IFERROR(VLOOKUP($B350,'DIC 13'!$A$9:$C$520,3,FALSE),0)</f>
        <v>0</v>
      </c>
    </row>
    <row r="351" spans="1:16" ht="15">
      <c r="A351" s="102"/>
      <c r="B351" s="32">
        <v>145825</v>
      </c>
      <c r="C351" s="33" t="s">
        <v>72</v>
      </c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>
        <f>IFERROR(VLOOKUP($B351,'OCT 13'!$A$9:$C$520,3,FALSE),0)</f>
        <v>0</v>
      </c>
      <c r="O351" s="104">
        <f>IFERROR(VLOOKUP($B351,'NOV 13'!$A$9:$C$520,3,FALSE),0)</f>
        <v>0</v>
      </c>
      <c r="P351" s="104">
        <f>IFERROR(VLOOKUP($B351,'DIC 13'!$A$9:$C$520,3,FALSE),0)</f>
        <v>0</v>
      </c>
    </row>
    <row r="352" spans="1:16" ht="15">
      <c r="A352" s="102"/>
      <c r="B352" s="32">
        <v>1459</v>
      </c>
      <c r="C352" s="33" t="s">
        <v>555</v>
      </c>
      <c r="D352" s="104"/>
      <c r="E352" s="104"/>
      <c r="F352" s="104"/>
      <c r="G352" s="104"/>
      <c r="H352" s="104"/>
      <c r="I352" s="104"/>
      <c r="J352" s="104"/>
      <c r="K352" s="104"/>
      <c r="L352" s="104"/>
      <c r="M352" s="104"/>
      <c r="N352" s="104">
        <f>IFERROR(VLOOKUP($B352,'OCT 13'!$A$9:$C$520,3,FALSE),0)</f>
        <v>0</v>
      </c>
      <c r="O352" s="104">
        <f>IFERROR(VLOOKUP($B352,'NOV 13'!$A$9:$C$520,3,FALSE),0)</f>
        <v>0</v>
      </c>
      <c r="P352" s="104">
        <f>IFERROR(VLOOKUP($B352,'DIC 13'!$A$9:$C$520,3,FALSE),0)</f>
        <v>0</v>
      </c>
    </row>
    <row r="353" spans="1:16" ht="15">
      <c r="A353" s="102"/>
      <c r="B353" s="32">
        <v>145905</v>
      </c>
      <c r="C353" s="33" t="s">
        <v>29</v>
      </c>
      <c r="D353" s="104"/>
      <c r="E353" s="104"/>
      <c r="F353" s="104"/>
      <c r="G353" s="104"/>
      <c r="H353" s="104"/>
      <c r="I353" s="104"/>
      <c r="J353" s="104"/>
      <c r="K353" s="104"/>
      <c r="L353" s="104"/>
      <c r="M353" s="104"/>
      <c r="N353" s="104">
        <f>IFERROR(VLOOKUP($B353,'OCT 13'!$A$9:$C$520,3,FALSE),0)</f>
        <v>0</v>
      </c>
      <c r="O353" s="104">
        <f>IFERROR(VLOOKUP($B353,'NOV 13'!$A$9:$C$520,3,FALSE),0)</f>
        <v>0</v>
      </c>
      <c r="P353" s="104">
        <f>IFERROR(VLOOKUP($B353,'DIC 13'!$A$9:$C$520,3,FALSE),0)</f>
        <v>0</v>
      </c>
    </row>
    <row r="354" spans="1:16" ht="15">
      <c r="A354" s="102"/>
      <c r="B354" s="32">
        <v>145910</v>
      </c>
      <c r="C354" s="33" t="s">
        <v>30</v>
      </c>
      <c r="D354" s="104"/>
      <c r="E354" s="104"/>
      <c r="F354" s="104"/>
      <c r="G354" s="104"/>
      <c r="H354" s="104"/>
      <c r="I354" s="104"/>
      <c r="J354" s="104"/>
      <c r="K354" s="104"/>
      <c r="L354" s="104"/>
      <c r="M354" s="104"/>
      <c r="N354" s="104">
        <f>IFERROR(VLOOKUP($B354,'OCT 13'!$A$9:$C$520,3,FALSE),0)</f>
        <v>0</v>
      </c>
      <c r="O354" s="104">
        <f>IFERROR(VLOOKUP($B354,'NOV 13'!$A$9:$C$520,3,FALSE),0)</f>
        <v>0</v>
      </c>
      <c r="P354" s="104">
        <f>IFERROR(VLOOKUP($B354,'DIC 13'!$A$9:$C$520,3,FALSE),0)</f>
        <v>0</v>
      </c>
    </row>
    <row r="355" spans="1:16" ht="15">
      <c r="A355" s="102"/>
      <c r="B355" s="32">
        <v>145915</v>
      </c>
      <c r="C355" s="33" t="s">
        <v>74</v>
      </c>
      <c r="D355" s="104"/>
      <c r="E355" s="104"/>
      <c r="F355" s="104"/>
      <c r="G355" s="104"/>
      <c r="H355" s="104"/>
      <c r="I355" s="104"/>
      <c r="J355" s="104"/>
      <c r="K355" s="104"/>
      <c r="L355" s="104"/>
      <c r="M355" s="104"/>
      <c r="N355" s="104">
        <f>IFERROR(VLOOKUP($B355,'OCT 13'!$A$9:$C$520,3,FALSE),0)</f>
        <v>0</v>
      </c>
      <c r="O355" s="104">
        <f>IFERROR(VLOOKUP($B355,'NOV 13'!$A$9:$C$520,3,FALSE),0)</f>
        <v>0</v>
      </c>
      <c r="P355" s="104">
        <f>IFERROR(VLOOKUP($B355,'DIC 13'!$A$9:$C$520,3,FALSE),0)</f>
        <v>0</v>
      </c>
    </row>
    <row r="356" spans="1:16" ht="15">
      <c r="A356" s="102"/>
      <c r="B356" s="32">
        <v>145920</v>
      </c>
      <c r="C356" s="33" t="s">
        <v>75</v>
      </c>
      <c r="D356" s="104"/>
      <c r="E356" s="104"/>
      <c r="F356" s="104"/>
      <c r="G356" s="104"/>
      <c r="H356" s="104"/>
      <c r="I356" s="104"/>
      <c r="J356" s="104"/>
      <c r="K356" s="104"/>
      <c r="L356" s="104"/>
      <c r="M356" s="104"/>
      <c r="N356" s="104">
        <f>IFERROR(VLOOKUP($B356,'OCT 13'!$A$9:$C$520,3,FALSE),0)</f>
        <v>0</v>
      </c>
      <c r="O356" s="104">
        <f>IFERROR(VLOOKUP($B356,'NOV 13'!$A$9:$C$520,3,FALSE),0)</f>
        <v>0</v>
      </c>
      <c r="P356" s="104">
        <f>IFERROR(VLOOKUP($B356,'DIC 13'!$A$9:$C$520,3,FALSE),0)</f>
        <v>0</v>
      </c>
    </row>
    <row r="357" spans="1:16" ht="15">
      <c r="A357" s="102"/>
      <c r="B357" s="32">
        <v>145925</v>
      </c>
      <c r="C357" s="33" t="s">
        <v>76</v>
      </c>
      <c r="D357" s="104"/>
      <c r="E357" s="104"/>
      <c r="F357" s="104"/>
      <c r="G357" s="104"/>
      <c r="H357" s="104"/>
      <c r="I357" s="104"/>
      <c r="J357" s="104"/>
      <c r="K357" s="104"/>
      <c r="L357" s="104"/>
      <c r="M357" s="104"/>
      <c r="N357" s="104">
        <f>IFERROR(VLOOKUP($B357,'OCT 13'!$A$9:$C$520,3,FALSE),0)</f>
        <v>0</v>
      </c>
      <c r="O357" s="104">
        <f>IFERROR(VLOOKUP($B357,'NOV 13'!$A$9:$C$520,3,FALSE),0)</f>
        <v>0</v>
      </c>
      <c r="P357" s="104">
        <f>IFERROR(VLOOKUP($B357,'DIC 13'!$A$9:$C$520,3,FALSE),0)</f>
        <v>0</v>
      </c>
    </row>
    <row r="358" spans="1:16" ht="15">
      <c r="A358" s="102"/>
      <c r="B358" s="32">
        <v>145930</v>
      </c>
      <c r="C358" s="33" t="s">
        <v>77</v>
      </c>
      <c r="D358" s="104"/>
      <c r="E358" s="104"/>
      <c r="F358" s="104"/>
      <c r="G358" s="104"/>
      <c r="H358" s="104"/>
      <c r="I358" s="104"/>
      <c r="J358" s="104"/>
      <c r="K358" s="104"/>
      <c r="L358" s="104"/>
      <c r="M358" s="104"/>
      <c r="N358" s="104">
        <f>IFERROR(VLOOKUP($B358,'OCT 13'!$A$9:$C$520,3,FALSE),0)</f>
        <v>0</v>
      </c>
      <c r="O358" s="104">
        <f>IFERROR(VLOOKUP($B358,'NOV 13'!$A$9:$C$520,3,FALSE),0)</f>
        <v>0</v>
      </c>
      <c r="P358" s="104">
        <f>IFERROR(VLOOKUP($B358,'DIC 13'!$A$9:$C$520,3,FALSE),0)</f>
        <v>0</v>
      </c>
    </row>
    <row r="359" spans="1:16" ht="15">
      <c r="A359" s="102"/>
      <c r="B359" s="32">
        <v>1460</v>
      </c>
      <c r="C359" s="33" t="s">
        <v>556</v>
      </c>
      <c r="D359" s="104"/>
      <c r="E359" s="104"/>
      <c r="F359" s="104"/>
      <c r="G359" s="104"/>
      <c r="H359" s="104"/>
      <c r="I359" s="104"/>
      <c r="J359" s="104"/>
      <c r="K359" s="104"/>
      <c r="L359" s="104"/>
      <c r="M359" s="104"/>
      <c r="N359" s="104">
        <f>IFERROR(VLOOKUP($B359,'OCT 13'!$A$9:$C$520,3,FALSE),0)</f>
        <v>0</v>
      </c>
      <c r="O359" s="104">
        <f>IFERROR(VLOOKUP($B359,'NOV 13'!$A$9:$C$520,3,FALSE),0)</f>
        <v>0</v>
      </c>
      <c r="P359" s="104">
        <f>IFERROR(VLOOKUP($B359,'DIC 13'!$A$9:$C$520,3,FALSE),0)</f>
        <v>0</v>
      </c>
    </row>
    <row r="360" spans="1:16" ht="15">
      <c r="A360" s="102"/>
      <c r="B360" s="32">
        <v>146005</v>
      </c>
      <c r="C360" s="33" t="s">
        <v>29</v>
      </c>
      <c r="D360" s="104"/>
      <c r="E360" s="104"/>
      <c r="F360" s="104"/>
      <c r="G360" s="104"/>
      <c r="H360" s="104"/>
      <c r="I360" s="104"/>
      <c r="J360" s="104"/>
      <c r="K360" s="104"/>
      <c r="L360" s="104"/>
      <c r="M360" s="104"/>
      <c r="N360" s="104">
        <f>IFERROR(VLOOKUP($B360,'OCT 13'!$A$9:$C$520,3,FALSE),0)</f>
        <v>0</v>
      </c>
      <c r="O360" s="104">
        <f>IFERROR(VLOOKUP($B360,'NOV 13'!$A$9:$C$520,3,FALSE),0)</f>
        <v>0</v>
      </c>
      <c r="P360" s="104">
        <f>IFERROR(VLOOKUP($B360,'DIC 13'!$A$9:$C$520,3,FALSE),0)</f>
        <v>0</v>
      </c>
    </row>
    <row r="361" spans="1:16" ht="15">
      <c r="A361" s="102"/>
      <c r="B361" s="32">
        <v>146010</v>
      </c>
      <c r="C361" s="33" t="s">
        <v>30</v>
      </c>
      <c r="D361" s="104"/>
      <c r="E361" s="104"/>
      <c r="F361" s="104"/>
      <c r="G361" s="104"/>
      <c r="H361" s="104"/>
      <c r="I361" s="104"/>
      <c r="J361" s="104"/>
      <c r="K361" s="104"/>
      <c r="L361" s="104"/>
      <c r="M361" s="104"/>
      <c r="N361" s="104">
        <f>IFERROR(VLOOKUP($B361,'OCT 13'!$A$9:$C$520,3,FALSE),0)</f>
        <v>0</v>
      </c>
      <c r="O361" s="104">
        <f>IFERROR(VLOOKUP($B361,'NOV 13'!$A$9:$C$520,3,FALSE),0)</f>
        <v>0</v>
      </c>
      <c r="P361" s="104">
        <f>IFERROR(VLOOKUP($B361,'DIC 13'!$A$9:$C$520,3,FALSE),0)</f>
        <v>0</v>
      </c>
    </row>
    <row r="362" spans="1:16" ht="15">
      <c r="A362" s="102"/>
      <c r="B362" s="32">
        <v>146015</v>
      </c>
      <c r="C362" s="33" t="s">
        <v>31</v>
      </c>
      <c r="D362" s="104"/>
      <c r="E362" s="104"/>
      <c r="F362" s="104"/>
      <c r="G362" s="104"/>
      <c r="H362" s="104"/>
      <c r="I362" s="104"/>
      <c r="J362" s="104"/>
      <c r="K362" s="104"/>
      <c r="L362" s="104"/>
      <c r="M362" s="104"/>
      <c r="N362" s="104">
        <f>IFERROR(VLOOKUP($B362,'OCT 13'!$A$9:$C$520,3,FALSE),0)</f>
        <v>0</v>
      </c>
      <c r="O362" s="104">
        <f>IFERROR(VLOOKUP($B362,'NOV 13'!$A$9:$C$520,3,FALSE),0)</f>
        <v>0</v>
      </c>
      <c r="P362" s="104">
        <f>IFERROR(VLOOKUP($B362,'DIC 13'!$A$9:$C$520,3,FALSE),0)</f>
        <v>0</v>
      </c>
    </row>
    <row r="363" spans="1:16" ht="15">
      <c r="A363" s="102"/>
      <c r="B363" s="32">
        <v>146020</v>
      </c>
      <c r="C363" s="33" t="s">
        <v>32</v>
      </c>
      <c r="D363" s="104"/>
      <c r="E363" s="104"/>
      <c r="F363" s="104"/>
      <c r="G363" s="104"/>
      <c r="H363" s="104"/>
      <c r="I363" s="104"/>
      <c r="J363" s="104"/>
      <c r="K363" s="104"/>
      <c r="L363" s="104"/>
      <c r="M363" s="104"/>
      <c r="N363" s="104">
        <f>IFERROR(VLOOKUP($B363,'OCT 13'!$A$9:$C$520,3,FALSE),0)</f>
        <v>0</v>
      </c>
      <c r="O363" s="104">
        <f>IFERROR(VLOOKUP($B363,'NOV 13'!$A$9:$C$520,3,FALSE),0)</f>
        <v>0</v>
      </c>
      <c r="P363" s="104">
        <f>IFERROR(VLOOKUP($B363,'DIC 13'!$A$9:$C$520,3,FALSE),0)</f>
        <v>0</v>
      </c>
    </row>
    <row r="364" spans="1:16" ht="15">
      <c r="A364" s="102"/>
      <c r="B364" s="32">
        <v>146025</v>
      </c>
      <c r="C364" s="33" t="s">
        <v>33</v>
      </c>
      <c r="D364" s="104"/>
      <c r="E364" s="104"/>
      <c r="F364" s="104"/>
      <c r="G364" s="104"/>
      <c r="H364" s="104"/>
      <c r="I364" s="104"/>
      <c r="J364" s="104"/>
      <c r="K364" s="104"/>
      <c r="L364" s="104"/>
      <c r="M364" s="104"/>
      <c r="N364" s="104">
        <f>IFERROR(VLOOKUP($B364,'OCT 13'!$A$9:$C$520,3,FALSE),0)</f>
        <v>0</v>
      </c>
      <c r="O364" s="104">
        <f>IFERROR(VLOOKUP($B364,'NOV 13'!$A$9:$C$520,3,FALSE),0)</f>
        <v>0</v>
      </c>
      <c r="P364" s="104">
        <f>IFERROR(VLOOKUP($B364,'DIC 13'!$A$9:$C$520,3,FALSE),0)</f>
        <v>0</v>
      </c>
    </row>
    <row r="365" spans="1:16" ht="15">
      <c r="A365" s="102"/>
      <c r="B365" s="32">
        <v>1461</v>
      </c>
      <c r="C365" s="33" t="s">
        <v>557</v>
      </c>
      <c r="D365" s="104"/>
      <c r="E365" s="104"/>
      <c r="F365" s="104"/>
      <c r="G365" s="104"/>
      <c r="H365" s="104"/>
      <c r="I365" s="104"/>
      <c r="J365" s="104"/>
      <c r="K365" s="104"/>
      <c r="L365" s="104"/>
      <c r="M365" s="104"/>
      <c r="N365" s="104">
        <f>IFERROR(VLOOKUP($B365,'OCT 13'!$A$9:$C$520,3,FALSE),0)</f>
        <v>0</v>
      </c>
      <c r="O365" s="104">
        <f>IFERROR(VLOOKUP($B365,'NOV 13'!$A$9:$C$520,3,FALSE),0)</f>
        <v>0</v>
      </c>
      <c r="P365" s="104">
        <f>IFERROR(VLOOKUP($B365,'DIC 13'!$A$9:$C$520,3,FALSE),0)</f>
        <v>0</v>
      </c>
    </row>
    <row r="366" spans="1:16" ht="15">
      <c r="A366" s="102"/>
      <c r="B366" s="32">
        <v>146105</v>
      </c>
      <c r="C366" s="33" t="s">
        <v>29</v>
      </c>
      <c r="D366" s="104"/>
      <c r="E366" s="104"/>
      <c r="F366" s="104"/>
      <c r="G366" s="104"/>
      <c r="H366" s="104"/>
      <c r="I366" s="104"/>
      <c r="J366" s="104"/>
      <c r="K366" s="104"/>
      <c r="L366" s="104"/>
      <c r="M366" s="104"/>
      <c r="N366" s="104">
        <f>IFERROR(VLOOKUP($B366,'OCT 13'!$A$9:$C$520,3,FALSE),0)</f>
        <v>0</v>
      </c>
      <c r="O366" s="104">
        <f>IFERROR(VLOOKUP($B366,'NOV 13'!$A$9:$C$520,3,FALSE),0)</f>
        <v>0</v>
      </c>
      <c r="P366" s="104">
        <f>IFERROR(VLOOKUP($B366,'DIC 13'!$A$9:$C$520,3,FALSE),0)</f>
        <v>0</v>
      </c>
    </row>
    <row r="367" spans="1:16" ht="15">
      <c r="A367" s="102"/>
      <c r="B367" s="32">
        <v>146110</v>
      </c>
      <c r="C367" s="33" t="s">
        <v>30</v>
      </c>
      <c r="D367" s="104"/>
      <c r="E367" s="104"/>
      <c r="F367" s="104"/>
      <c r="G367" s="104"/>
      <c r="H367" s="104"/>
      <c r="I367" s="104"/>
      <c r="J367" s="104"/>
      <c r="K367" s="104"/>
      <c r="L367" s="104"/>
      <c r="M367" s="104"/>
      <c r="N367" s="104">
        <f>IFERROR(VLOOKUP($B367,'OCT 13'!$A$9:$C$520,3,FALSE),0)</f>
        <v>0</v>
      </c>
      <c r="O367" s="104">
        <f>IFERROR(VLOOKUP($B367,'NOV 13'!$A$9:$C$520,3,FALSE),0)</f>
        <v>0</v>
      </c>
      <c r="P367" s="104">
        <f>IFERROR(VLOOKUP($B367,'DIC 13'!$A$9:$C$520,3,FALSE),0)</f>
        <v>0</v>
      </c>
    </row>
    <row r="368" spans="1:16" ht="15">
      <c r="A368" s="102"/>
      <c r="B368" s="32">
        <v>146115</v>
      </c>
      <c r="C368" s="33" t="s">
        <v>31</v>
      </c>
      <c r="D368" s="104"/>
      <c r="E368" s="104"/>
      <c r="F368" s="104"/>
      <c r="G368" s="104"/>
      <c r="H368" s="104"/>
      <c r="I368" s="104"/>
      <c r="J368" s="104"/>
      <c r="K368" s="104"/>
      <c r="L368" s="104"/>
      <c r="M368" s="104"/>
      <c r="N368" s="104">
        <f>IFERROR(VLOOKUP($B368,'OCT 13'!$A$9:$C$520,3,FALSE),0)</f>
        <v>0</v>
      </c>
      <c r="O368" s="104">
        <f>IFERROR(VLOOKUP($B368,'NOV 13'!$A$9:$C$520,3,FALSE),0)</f>
        <v>0</v>
      </c>
      <c r="P368" s="104">
        <f>IFERROR(VLOOKUP($B368,'DIC 13'!$A$9:$C$520,3,FALSE),0)</f>
        <v>0</v>
      </c>
    </row>
    <row r="369" spans="1:16" ht="15">
      <c r="A369" s="102"/>
      <c r="B369" s="32">
        <v>146120</v>
      </c>
      <c r="C369" s="33" t="s">
        <v>32</v>
      </c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>
        <f>IFERROR(VLOOKUP($B369,'OCT 13'!$A$9:$C$520,3,FALSE),0)</f>
        <v>0</v>
      </c>
      <c r="O369" s="104">
        <f>IFERROR(VLOOKUP($B369,'NOV 13'!$A$9:$C$520,3,FALSE),0)</f>
        <v>0</v>
      </c>
      <c r="P369" s="104">
        <f>IFERROR(VLOOKUP($B369,'DIC 13'!$A$9:$C$520,3,FALSE),0)</f>
        <v>0</v>
      </c>
    </row>
    <row r="370" spans="1:16" ht="15">
      <c r="A370" s="102"/>
      <c r="B370" s="32">
        <v>146125</v>
      </c>
      <c r="C370" s="33" t="s">
        <v>33</v>
      </c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>
        <f>IFERROR(VLOOKUP($B370,'OCT 13'!$A$9:$C$520,3,FALSE),0)</f>
        <v>0</v>
      </c>
      <c r="O370" s="104">
        <f>IFERROR(VLOOKUP($B370,'NOV 13'!$A$9:$C$520,3,FALSE),0)</f>
        <v>0</v>
      </c>
      <c r="P370" s="104">
        <f>IFERROR(VLOOKUP($B370,'DIC 13'!$A$9:$C$520,3,FALSE),0)</f>
        <v>0</v>
      </c>
    </row>
    <row r="371" spans="1:16" ht="15">
      <c r="A371" s="102"/>
      <c r="B371" s="32">
        <v>1462</v>
      </c>
      <c r="C371" s="33" t="s">
        <v>558</v>
      </c>
      <c r="D371" s="104"/>
      <c r="E371" s="104"/>
      <c r="F371" s="104"/>
      <c r="G371" s="104"/>
      <c r="H371" s="104"/>
      <c r="I371" s="104"/>
      <c r="J371" s="104"/>
      <c r="K371" s="104"/>
      <c r="L371" s="104"/>
      <c r="M371" s="104"/>
      <c r="N371" s="104">
        <f>IFERROR(VLOOKUP($B371,'OCT 13'!$A$9:$C$520,3,FALSE),0)</f>
        <v>0</v>
      </c>
      <c r="O371" s="104">
        <f>IFERROR(VLOOKUP($B371,'NOV 13'!$A$9:$C$520,3,FALSE),0)</f>
        <v>0</v>
      </c>
      <c r="P371" s="104">
        <f>IFERROR(VLOOKUP($B371,'DIC 13'!$A$9:$C$520,3,FALSE),0)</f>
        <v>0</v>
      </c>
    </row>
    <row r="372" spans="1:16" ht="15">
      <c r="A372" s="102"/>
      <c r="B372" s="32">
        <v>146205</v>
      </c>
      <c r="C372" s="33" t="s">
        <v>29</v>
      </c>
      <c r="D372" s="104"/>
      <c r="E372" s="104"/>
      <c r="F372" s="104"/>
      <c r="G372" s="104"/>
      <c r="H372" s="104"/>
      <c r="I372" s="104"/>
      <c r="J372" s="104"/>
      <c r="K372" s="104"/>
      <c r="L372" s="104"/>
      <c r="M372" s="104"/>
      <c r="N372" s="104">
        <f>IFERROR(VLOOKUP($B372,'OCT 13'!$A$9:$C$520,3,FALSE),0)</f>
        <v>0</v>
      </c>
      <c r="O372" s="104">
        <f>IFERROR(VLOOKUP($B372,'NOV 13'!$A$9:$C$520,3,FALSE),0)</f>
        <v>0</v>
      </c>
      <c r="P372" s="104">
        <f>IFERROR(VLOOKUP($B372,'DIC 13'!$A$9:$C$520,3,FALSE),0)</f>
        <v>0</v>
      </c>
    </row>
    <row r="373" spans="1:16" ht="15">
      <c r="A373" s="102"/>
      <c r="B373" s="32">
        <v>146210</v>
      </c>
      <c r="C373" s="33" t="s">
        <v>30</v>
      </c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>
        <f>IFERROR(VLOOKUP($B373,'OCT 13'!$A$9:$C$520,3,FALSE),0)</f>
        <v>0</v>
      </c>
      <c r="O373" s="104">
        <f>IFERROR(VLOOKUP($B373,'NOV 13'!$A$9:$C$520,3,FALSE),0)</f>
        <v>0</v>
      </c>
      <c r="P373" s="104">
        <f>IFERROR(VLOOKUP($B373,'DIC 13'!$A$9:$C$520,3,FALSE),0)</f>
        <v>0</v>
      </c>
    </row>
    <row r="374" spans="1:16" ht="15">
      <c r="A374" s="102"/>
      <c r="B374" s="32">
        <v>146215</v>
      </c>
      <c r="C374" s="33" t="s">
        <v>31</v>
      </c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>
        <f>IFERROR(VLOOKUP($B374,'OCT 13'!$A$9:$C$520,3,FALSE),0)</f>
        <v>0</v>
      </c>
      <c r="O374" s="104">
        <f>IFERROR(VLOOKUP($B374,'NOV 13'!$A$9:$C$520,3,FALSE),0)</f>
        <v>0</v>
      </c>
      <c r="P374" s="104">
        <f>IFERROR(VLOOKUP($B374,'DIC 13'!$A$9:$C$520,3,FALSE),0)</f>
        <v>0</v>
      </c>
    </row>
    <row r="375" spans="1:16" ht="15">
      <c r="A375" s="102"/>
      <c r="B375" s="32">
        <v>146220</v>
      </c>
      <c r="C375" s="33" t="s">
        <v>32</v>
      </c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>
        <f>IFERROR(VLOOKUP($B375,'OCT 13'!$A$9:$C$520,3,FALSE),0)</f>
        <v>0</v>
      </c>
      <c r="O375" s="104">
        <f>IFERROR(VLOOKUP($B375,'NOV 13'!$A$9:$C$520,3,FALSE),0)</f>
        <v>0</v>
      </c>
      <c r="P375" s="104">
        <f>IFERROR(VLOOKUP($B375,'DIC 13'!$A$9:$C$520,3,FALSE),0)</f>
        <v>0</v>
      </c>
    </row>
    <row r="376" spans="1:16" ht="15">
      <c r="A376" s="102"/>
      <c r="B376" s="32">
        <v>146225</v>
      </c>
      <c r="C376" s="33" t="s">
        <v>33</v>
      </c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4">
        <f>IFERROR(VLOOKUP($B376,'OCT 13'!$A$9:$C$520,3,FALSE),0)</f>
        <v>0</v>
      </c>
      <c r="O376" s="104">
        <f>IFERROR(VLOOKUP($B376,'NOV 13'!$A$9:$C$520,3,FALSE),0)</f>
        <v>0</v>
      </c>
      <c r="P376" s="104">
        <f>IFERROR(VLOOKUP($B376,'DIC 13'!$A$9:$C$520,3,FALSE),0)</f>
        <v>0</v>
      </c>
    </row>
    <row r="377" spans="1:16" ht="15">
      <c r="A377" s="102"/>
      <c r="B377" s="32">
        <v>1465</v>
      </c>
      <c r="C377" s="33" t="s">
        <v>79</v>
      </c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>
        <f>IFERROR(VLOOKUP($B377,'OCT 13'!$A$9:$C$520,3,FALSE),0)</f>
        <v>0</v>
      </c>
      <c r="O377" s="104">
        <f>IFERROR(VLOOKUP($B377,'NOV 13'!$A$9:$C$520,3,FALSE),0)</f>
        <v>0</v>
      </c>
      <c r="P377" s="104">
        <f>IFERROR(VLOOKUP($B377,'DIC 13'!$A$9:$C$520,3,FALSE),0)</f>
        <v>0</v>
      </c>
    </row>
    <row r="378" spans="1:16" ht="15">
      <c r="A378" s="102"/>
      <c r="B378" s="32">
        <v>146505</v>
      </c>
      <c r="C378" s="33" t="s">
        <v>29</v>
      </c>
      <c r="D378" s="104"/>
      <c r="E378" s="104"/>
      <c r="F378" s="104"/>
      <c r="G378" s="104"/>
      <c r="H378" s="104"/>
      <c r="I378" s="104"/>
      <c r="J378" s="104"/>
      <c r="K378" s="104"/>
      <c r="L378" s="104"/>
      <c r="M378" s="104"/>
      <c r="N378" s="104">
        <f>IFERROR(VLOOKUP($B378,'OCT 13'!$A$9:$C$520,3,FALSE),0)</f>
        <v>0</v>
      </c>
      <c r="O378" s="104">
        <f>IFERROR(VLOOKUP($B378,'NOV 13'!$A$9:$C$520,3,FALSE),0)</f>
        <v>0</v>
      </c>
      <c r="P378" s="104">
        <f>IFERROR(VLOOKUP($B378,'DIC 13'!$A$9:$C$520,3,FALSE),0)</f>
        <v>0</v>
      </c>
    </row>
    <row r="379" spans="1:16" ht="15">
      <c r="A379" s="102"/>
      <c r="B379" s="32">
        <v>146510</v>
      </c>
      <c r="C379" s="33" t="s">
        <v>30</v>
      </c>
      <c r="D379" s="104"/>
      <c r="E379" s="104"/>
      <c r="F379" s="104"/>
      <c r="G379" s="104"/>
      <c r="H379" s="104"/>
      <c r="I379" s="104"/>
      <c r="J379" s="104"/>
      <c r="K379" s="104"/>
      <c r="L379" s="104"/>
      <c r="M379" s="104"/>
      <c r="N379" s="104">
        <f>IFERROR(VLOOKUP($B379,'OCT 13'!$A$9:$C$520,3,FALSE),0)</f>
        <v>0</v>
      </c>
      <c r="O379" s="104">
        <f>IFERROR(VLOOKUP($B379,'NOV 13'!$A$9:$C$520,3,FALSE),0)</f>
        <v>0</v>
      </c>
      <c r="P379" s="104">
        <f>IFERROR(VLOOKUP($B379,'DIC 13'!$A$9:$C$520,3,FALSE),0)</f>
        <v>0</v>
      </c>
    </row>
    <row r="380" spans="1:16" ht="15">
      <c r="A380" s="102"/>
      <c r="B380" s="32">
        <v>146515</v>
      </c>
      <c r="C380" s="33" t="s">
        <v>31</v>
      </c>
      <c r="D380" s="104"/>
      <c r="E380" s="104"/>
      <c r="F380" s="104"/>
      <c r="G380" s="104"/>
      <c r="H380" s="104"/>
      <c r="I380" s="104"/>
      <c r="J380" s="104"/>
      <c r="K380" s="104"/>
      <c r="L380" s="104"/>
      <c r="M380" s="104"/>
      <c r="N380" s="104">
        <f>IFERROR(VLOOKUP($B380,'OCT 13'!$A$9:$C$520,3,FALSE),0)</f>
        <v>0</v>
      </c>
      <c r="O380" s="104">
        <f>IFERROR(VLOOKUP($B380,'NOV 13'!$A$9:$C$520,3,FALSE),0)</f>
        <v>0</v>
      </c>
      <c r="P380" s="104">
        <f>IFERROR(VLOOKUP($B380,'DIC 13'!$A$9:$C$520,3,FALSE),0)</f>
        <v>0</v>
      </c>
    </row>
    <row r="381" spans="1:16" ht="15">
      <c r="A381" s="102"/>
      <c r="B381" s="32">
        <v>146520</v>
      </c>
      <c r="C381" s="33" t="s">
        <v>32</v>
      </c>
      <c r="D381" s="104"/>
      <c r="E381" s="104"/>
      <c r="F381" s="104"/>
      <c r="G381" s="104"/>
      <c r="H381" s="104"/>
      <c r="I381" s="104"/>
      <c r="J381" s="104"/>
      <c r="K381" s="104"/>
      <c r="L381" s="104"/>
      <c r="M381" s="104"/>
      <c r="N381" s="104">
        <f>IFERROR(VLOOKUP($B381,'OCT 13'!$A$9:$C$520,3,FALSE),0)</f>
        <v>0</v>
      </c>
      <c r="O381" s="104">
        <f>IFERROR(VLOOKUP($B381,'NOV 13'!$A$9:$C$520,3,FALSE),0)</f>
        <v>0</v>
      </c>
      <c r="P381" s="104">
        <f>IFERROR(VLOOKUP($B381,'DIC 13'!$A$9:$C$520,3,FALSE),0)</f>
        <v>0</v>
      </c>
    </row>
    <row r="382" spans="1:16" ht="15">
      <c r="A382" s="102"/>
      <c r="B382" s="32">
        <v>146525</v>
      </c>
      <c r="C382" s="33" t="s">
        <v>33</v>
      </c>
      <c r="D382" s="104"/>
      <c r="E382" s="104"/>
      <c r="F382" s="104"/>
      <c r="G382" s="104"/>
      <c r="H382" s="104"/>
      <c r="I382" s="104"/>
      <c r="J382" s="104"/>
      <c r="K382" s="104"/>
      <c r="L382" s="104"/>
      <c r="M382" s="104"/>
      <c r="N382" s="104">
        <f>IFERROR(VLOOKUP($B382,'OCT 13'!$A$9:$C$520,3,FALSE),0)</f>
        <v>0</v>
      </c>
      <c r="O382" s="104">
        <f>IFERROR(VLOOKUP($B382,'NOV 13'!$A$9:$C$520,3,FALSE),0)</f>
        <v>0</v>
      </c>
      <c r="P382" s="104">
        <f>IFERROR(VLOOKUP($B382,'DIC 13'!$A$9:$C$520,3,FALSE),0)</f>
        <v>0</v>
      </c>
    </row>
    <row r="383" spans="1:16" ht="15">
      <c r="A383" s="102"/>
      <c r="B383" s="32">
        <v>1466</v>
      </c>
      <c r="C383" s="33" t="s">
        <v>80</v>
      </c>
      <c r="D383" s="104"/>
      <c r="E383" s="104"/>
      <c r="F383" s="104"/>
      <c r="G383" s="104"/>
      <c r="H383" s="104"/>
      <c r="I383" s="104"/>
      <c r="J383" s="104"/>
      <c r="K383" s="104"/>
      <c r="L383" s="104"/>
      <c r="M383" s="104"/>
      <c r="N383" s="104">
        <f>IFERROR(VLOOKUP($B383,'OCT 13'!$A$9:$C$520,3,FALSE),0)</f>
        <v>0</v>
      </c>
      <c r="O383" s="104">
        <f>IFERROR(VLOOKUP($B383,'NOV 13'!$A$9:$C$520,3,FALSE),0)</f>
        <v>0</v>
      </c>
      <c r="P383" s="104">
        <f>IFERROR(VLOOKUP($B383,'DIC 13'!$A$9:$C$520,3,FALSE),0)</f>
        <v>0</v>
      </c>
    </row>
    <row r="384" spans="1:16" ht="15">
      <c r="A384" s="102"/>
      <c r="B384" s="32">
        <v>146605</v>
      </c>
      <c r="C384" s="33" t="s">
        <v>29</v>
      </c>
      <c r="D384" s="104"/>
      <c r="E384" s="104"/>
      <c r="F384" s="104"/>
      <c r="G384" s="104"/>
      <c r="H384" s="104"/>
      <c r="I384" s="104"/>
      <c r="J384" s="104"/>
      <c r="K384" s="104"/>
      <c r="L384" s="104"/>
      <c r="M384" s="104"/>
      <c r="N384" s="104">
        <f>IFERROR(VLOOKUP($B384,'OCT 13'!$A$9:$C$520,3,FALSE),0)</f>
        <v>0</v>
      </c>
      <c r="O384" s="104">
        <f>IFERROR(VLOOKUP($B384,'NOV 13'!$A$9:$C$520,3,FALSE),0)</f>
        <v>0</v>
      </c>
      <c r="P384" s="104">
        <f>IFERROR(VLOOKUP($B384,'DIC 13'!$A$9:$C$520,3,FALSE),0)</f>
        <v>0</v>
      </c>
    </row>
    <row r="385" spans="1:16" ht="15">
      <c r="A385" s="102"/>
      <c r="B385" s="32">
        <v>146610</v>
      </c>
      <c r="C385" s="33" t="s">
        <v>30</v>
      </c>
      <c r="D385" s="104"/>
      <c r="E385" s="104"/>
      <c r="F385" s="104"/>
      <c r="G385" s="104"/>
      <c r="H385" s="104"/>
      <c r="I385" s="104"/>
      <c r="J385" s="104"/>
      <c r="K385" s="104"/>
      <c r="L385" s="104"/>
      <c r="M385" s="104"/>
      <c r="N385" s="104">
        <f>IFERROR(VLOOKUP($B385,'OCT 13'!$A$9:$C$520,3,FALSE),0)</f>
        <v>0</v>
      </c>
      <c r="O385" s="104">
        <f>IFERROR(VLOOKUP($B385,'NOV 13'!$A$9:$C$520,3,FALSE),0)</f>
        <v>0</v>
      </c>
      <c r="P385" s="104">
        <f>IFERROR(VLOOKUP($B385,'DIC 13'!$A$9:$C$520,3,FALSE),0)</f>
        <v>0</v>
      </c>
    </row>
    <row r="386" spans="1:16" ht="15">
      <c r="A386" s="102"/>
      <c r="B386" s="32">
        <v>146615</v>
      </c>
      <c r="C386" s="33" t="s">
        <v>31</v>
      </c>
      <c r="D386" s="104"/>
      <c r="E386" s="104"/>
      <c r="F386" s="104"/>
      <c r="G386" s="104"/>
      <c r="H386" s="104"/>
      <c r="I386" s="104"/>
      <c r="J386" s="104"/>
      <c r="K386" s="104"/>
      <c r="L386" s="104"/>
      <c r="M386" s="104"/>
      <c r="N386" s="104">
        <f>IFERROR(VLOOKUP($B386,'OCT 13'!$A$9:$C$520,3,FALSE),0)</f>
        <v>0</v>
      </c>
      <c r="O386" s="104">
        <f>IFERROR(VLOOKUP($B386,'NOV 13'!$A$9:$C$520,3,FALSE),0)</f>
        <v>0</v>
      </c>
      <c r="P386" s="104">
        <f>IFERROR(VLOOKUP($B386,'DIC 13'!$A$9:$C$520,3,FALSE),0)</f>
        <v>0</v>
      </c>
    </row>
    <row r="387" spans="1:16" ht="15">
      <c r="A387" s="102"/>
      <c r="B387" s="32">
        <v>146620</v>
      </c>
      <c r="C387" s="33" t="s">
        <v>71</v>
      </c>
      <c r="D387" s="104"/>
      <c r="E387" s="104"/>
      <c r="F387" s="104"/>
      <c r="G387" s="104"/>
      <c r="H387" s="104"/>
      <c r="I387" s="104"/>
      <c r="J387" s="104"/>
      <c r="K387" s="104"/>
      <c r="L387" s="104"/>
      <c r="M387" s="104"/>
      <c r="N387" s="104">
        <f>IFERROR(VLOOKUP($B387,'OCT 13'!$A$9:$C$520,3,FALSE),0)</f>
        <v>0</v>
      </c>
      <c r="O387" s="104">
        <f>IFERROR(VLOOKUP($B387,'NOV 13'!$A$9:$C$520,3,FALSE),0)</f>
        <v>0</v>
      </c>
      <c r="P387" s="104">
        <f>IFERROR(VLOOKUP($B387,'DIC 13'!$A$9:$C$520,3,FALSE),0)</f>
        <v>0</v>
      </c>
    </row>
    <row r="388" spans="1:16" ht="15">
      <c r="A388" s="102"/>
      <c r="B388" s="32">
        <v>146625</v>
      </c>
      <c r="C388" s="33" t="s">
        <v>72</v>
      </c>
      <c r="D388" s="104"/>
      <c r="E388" s="104"/>
      <c r="F388" s="104"/>
      <c r="G388" s="104"/>
      <c r="H388" s="104"/>
      <c r="I388" s="104"/>
      <c r="J388" s="104"/>
      <c r="K388" s="104"/>
      <c r="L388" s="104"/>
      <c r="M388" s="104"/>
      <c r="N388" s="104">
        <f>IFERROR(VLOOKUP($B388,'OCT 13'!$A$9:$C$520,3,FALSE),0)</f>
        <v>0</v>
      </c>
      <c r="O388" s="104">
        <f>IFERROR(VLOOKUP($B388,'NOV 13'!$A$9:$C$520,3,FALSE),0)</f>
        <v>0</v>
      </c>
      <c r="P388" s="104">
        <f>IFERROR(VLOOKUP($B388,'DIC 13'!$A$9:$C$520,3,FALSE),0)</f>
        <v>0</v>
      </c>
    </row>
    <row r="389" spans="1:16" ht="15">
      <c r="A389" s="102"/>
      <c r="B389" s="32">
        <v>1467</v>
      </c>
      <c r="C389" s="33" t="s">
        <v>81</v>
      </c>
      <c r="D389" s="104"/>
      <c r="E389" s="104"/>
      <c r="F389" s="104"/>
      <c r="G389" s="104"/>
      <c r="H389" s="104"/>
      <c r="I389" s="104"/>
      <c r="J389" s="104"/>
      <c r="K389" s="104"/>
      <c r="L389" s="104"/>
      <c r="M389" s="104"/>
      <c r="N389" s="104">
        <f>IFERROR(VLOOKUP($B389,'OCT 13'!$A$9:$C$520,3,FALSE),0)</f>
        <v>0</v>
      </c>
      <c r="O389" s="104">
        <f>IFERROR(VLOOKUP($B389,'NOV 13'!$A$9:$C$520,3,FALSE),0)</f>
        <v>0</v>
      </c>
      <c r="P389" s="104">
        <f>IFERROR(VLOOKUP($B389,'DIC 13'!$A$9:$C$520,3,FALSE),0)</f>
        <v>0</v>
      </c>
    </row>
    <row r="390" spans="1:16" ht="15">
      <c r="A390" s="102"/>
      <c r="B390" s="32">
        <v>146705</v>
      </c>
      <c r="C390" s="33" t="s">
        <v>29</v>
      </c>
      <c r="D390" s="104"/>
      <c r="E390" s="104"/>
      <c r="F390" s="104"/>
      <c r="G390" s="104"/>
      <c r="H390" s="104"/>
      <c r="I390" s="104"/>
      <c r="J390" s="104"/>
      <c r="K390" s="104"/>
      <c r="L390" s="104"/>
      <c r="M390" s="104"/>
      <c r="N390" s="104">
        <f>IFERROR(VLOOKUP($B390,'OCT 13'!$A$9:$C$520,3,FALSE),0)</f>
        <v>0</v>
      </c>
      <c r="O390" s="104">
        <f>IFERROR(VLOOKUP($B390,'NOV 13'!$A$9:$C$520,3,FALSE),0)</f>
        <v>0</v>
      </c>
      <c r="P390" s="104">
        <f>IFERROR(VLOOKUP($B390,'DIC 13'!$A$9:$C$520,3,FALSE),0)</f>
        <v>0</v>
      </c>
    </row>
    <row r="391" spans="1:16" ht="15">
      <c r="A391" s="102"/>
      <c r="B391" s="32">
        <v>146710</v>
      </c>
      <c r="C391" s="33" t="s">
        <v>30</v>
      </c>
      <c r="D391" s="104"/>
      <c r="E391" s="104"/>
      <c r="F391" s="104"/>
      <c r="G391" s="104"/>
      <c r="H391" s="104"/>
      <c r="I391" s="104"/>
      <c r="J391" s="104"/>
      <c r="K391" s="104"/>
      <c r="L391" s="104"/>
      <c r="M391" s="104"/>
      <c r="N391" s="104">
        <f>IFERROR(VLOOKUP($B391,'OCT 13'!$A$9:$C$520,3,FALSE),0)</f>
        <v>0</v>
      </c>
      <c r="O391" s="104">
        <f>IFERROR(VLOOKUP($B391,'NOV 13'!$A$9:$C$520,3,FALSE),0)</f>
        <v>0</v>
      </c>
      <c r="P391" s="104">
        <f>IFERROR(VLOOKUP($B391,'DIC 13'!$A$9:$C$520,3,FALSE),0)</f>
        <v>0</v>
      </c>
    </row>
    <row r="392" spans="1:16" ht="15">
      <c r="A392" s="102"/>
      <c r="B392" s="32">
        <v>146715</v>
      </c>
      <c r="C392" s="33" t="s">
        <v>74</v>
      </c>
      <c r="D392" s="104"/>
      <c r="E392" s="104"/>
      <c r="F392" s="104"/>
      <c r="G392" s="104"/>
      <c r="H392" s="104"/>
      <c r="I392" s="104"/>
      <c r="J392" s="104"/>
      <c r="K392" s="104"/>
      <c r="L392" s="104"/>
      <c r="M392" s="104"/>
      <c r="N392" s="104">
        <f>IFERROR(VLOOKUP($B392,'OCT 13'!$A$9:$C$520,3,FALSE),0)</f>
        <v>0</v>
      </c>
      <c r="O392" s="104">
        <f>IFERROR(VLOOKUP($B392,'NOV 13'!$A$9:$C$520,3,FALSE),0)</f>
        <v>0</v>
      </c>
      <c r="P392" s="104">
        <f>IFERROR(VLOOKUP($B392,'DIC 13'!$A$9:$C$520,3,FALSE),0)</f>
        <v>0</v>
      </c>
    </row>
    <row r="393" spans="1:16" ht="15">
      <c r="A393" s="102"/>
      <c r="B393" s="32">
        <v>146720</v>
      </c>
      <c r="C393" s="33" t="s">
        <v>75</v>
      </c>
      <c r="D393" s="104"/>
      <c r="E393" s="104"/>
      <c r="F393" s="104"/>
      <c r="G393" s="104"/>
      <c r="H393" s="104"/>
      <c r="I393" s="104"/>
      <c r="J393" s="104"/>
      <c r="K393" s="104"/>
      <c r="L393" s="104"/>
      <c r="M393" s="104"/>
      <c r="N393" s="104">
        <f>IFERROR(VLOOKUP($B393,'OCT 13'!$A$9:$C$520,3,FALSE),0)</f>
        <v>0</v>
      </c>
      <c r="O393" s="104">
        <f>IFERROR(VLOOKUP($B393,'NOV 13'!$A$9:$C$520,3,FALSE),0)</f>
        <v>0</v>
      </c>
      <c r="P393" s="104">
        <f>IFERROR(VLOOKUP($B393,'DIC 13'!$A$9:$C$520,3,FALSE),0)</f>
        <v>0</v>
      </c>
    </row>
    <row r="394" spans="1:16" ht="15">
      <c r="A394" s="102"/>
      <c r="B394" s="32">
        <v>146725</v>
      </c>
      <c r="C394" s="33" t="s">
        <v>76</v>
      </c>
      <c r="D394" s="104"/>
      <c r="E394" s="104"/>
      <c r="F394" s="104"/>
      <c r="G394" s="104"/>
      <c r="H394" s="104"/>
      <c r="I394" s="104"/>
      <c r="J394" s="104"/>
      <c r="K394" s="104"/>
      <c r="L394" s="104"/>
      <c r="M394" s="104"/>
      <c r="N394" s="104">
        <f>IFERROR(VLOOKUP($B394,'OCT 13'!$A$9:$C$520,3,FALSE),0)</f>
        <v>0</v>
      </c>
      <c r="O394" s="104">
        <f>IFERROR(VLOOKUP($B394,'NOV 13'!$A$9:$C$520,3,FALSE),0)</f>
        <v>0</v>
      </c>
      <c r="P394" s="104">
        <f>IFERROR(VLOOKUP($B394,'DIC 13'!$A$9:$C$520,3,FALSE),0)</f>
        <v>0</v>
      </c>
    </row>
    <row r="395" spans="1:16" ht="15">
      <c r="A395" s="102"/>
      <c r="B395" s="32">
        <v>146730</v>
      </c>
      <c r="C395" s="33" t="s">
        <v>77</v>
      </c>
      <c r="D395" s="104"/>
      <c r="E395" s="104"/>
      <c r="F395" s="104"/>
      <c r="G395" s="104"/>
      <c r="H395" s="104"/>
      <c r="I395" s="104"/>
      <c r="J395" s="104"/>
      <c r="K395" s="104"/>
      <c r="L395" s="104"/>
      <c r="M395" s="104"/>
      <c r="N395" s="104">
        <f>IFERROR(VLOOKUP($B395,'OCT 13'!$A$9:$C$520,3,FALSE),0)</f>
        <v>0</v>
      </c>
      <c r="O395" s="104">
        <f>IFERROR(VLOOKUP($B395,'NOV 13'!$A$9:$C$520,3,FALSE),0)</f>
        <v>0</v>
      </c>
      <c r="P395" s="104">
        <f>IFERROR(VLOOKUP($B395,'DIC 13'!$A$9:$C$520,3,FALSE),0)</f>
        <v>0</v>
      </c>
    </row>
    <row r="396" spans="1:16" ht="15">
      <c r="A396" s="102"/>
      <c r="B396" s="32">
        <v>1468</v>
      </c>
      <c r="C396" s="33" t="s">
        <v>82</v>
      </c>
      <c r="D396" s="104"/>
      <c r="E396" s="104"/>
      <c r="F396" s="104"/>
      <c r="G396" s="104"/>
      <c r="H396" s="104"/>
      <c r="I396" s="104"/>
      <c r="J396" s="104"/>
      <c r="K396" s="104"/>
      <c r="L396" s="104"/>
      <c r="M396" s="104"/>
      <c r="N396" s="104">
        <f>IFERROR(VLOOKUP($B396,'OCT 13'!$A$9:$C$520,3,FALSE),0)</f>
        <v>0</v>
      </c>
      <c r="O396" s="104">
        <f>IFERROR(VLOOKUP($B396,'NOV 13'!$A$9:$C$520,3,FALSE),0)</f>
        <v>0</v>
      </c>
      <c r="P396" s="104">
        <f>IFERROR(VLOOKUP($B396,'DIC 13'!$A$9:$C$520,3,FALSE),0)</f>
        <v>0</v>
      </c>
    </row>
    <row r="397" spans="1:16" ht="15">
      <c r="A397" s="102"/>
      <c r="B397" s="32">
        <v>146805</v>
      </c>
      <c r="C397" s="33" t="s">
        <v>29</v>
      </c>
      <c r="D397" s="104"/>
      <c r="E397" s="104"/>
      <c r="F397" s="104"/>
      <c r="G397" s="104"/>
      <c r="H397" s="104"/>
      <c r="I397" s="104"/>
      <c r="J397" s="104"/>
      <c r="K397" s="104"/>
      <c r="L397" s="104"/>
      <c r="M397" s="104"/>
      <c r="N397" s="104">
        <f>IFERROR(VLOOKUP($B397,'OCT 13'!$A$9:$C$520,3,FALSE),0)</f>
        <v>0</v>
      </c>
      <c r="O397" s="104">
        <f>IFERROR(VLOOKUP($B397,'NOV 13'!$A$9:$C$520,3,FALSE),0)</f>
        <v>0</v>
      </c>
      <c r="P397" s="104">
        <f>IFERROR(VLOOKUP($B397,'DIC 13'!$A$9:$C$520,3,FALSE),0)</f>
        <v>0</v>
      </c>
    </row>
    <row r="398" spans="1:16" ht="15">
      <c r="A398" s="102"/>
      <c r="B398" s="32">
        <v>146810</v>
      </c>
      <c r="C398" s="33" t="s">
        <v>30</v>
      </c>
      <c r="D398" s="104"/>
      <c r="E398" s="104"/>
      <c r="F398" s="104"/>
      <c r="G398" s="104"/>
      <c r="H398" s="104"/>
      <c r="I398" s="104"/>
      <c r="J398" s="104"/>
      <c r="K398" s="104"/>
      <c r="L398" s="104"/>
      <c r="M398" s="104"/>
      <c r="N398" s="104">
        <f>IFERROR(VLOOKUP($B398,'OCT 13'!$A$9:$C$520,3,FALSE),0)</f>
        <v>0</v>
      </c>
      <c r="O398" s="104">
        <f>IFERROR(VLOOKUP($B398,'NOV 13'!$A$9:$C$520,3,FALSE),0)</f>
        <v>0</v>
      </c>
      <c r="P398" s="104">
        <f>IFERROR(VLOOKUP($B398,'DIC 13'!$A$9:$C$520,3,FALSE),0)</f>
        <v>0</v>
      </c>
    </row>
    <row r="399" spans="1:16" ht="15">
      <c r="A399" s="102"/>
      <c r="B399" s="32">
        <v>146815</v>
      </c>
      <c r="C399" s="33" t="s">
        <v>31</v>
      </c>
      <c r="D399" s="104"/>
      <c r="E399" s="104"/>
      <c r="F399" s="104"/>
      <c r="G399" s="104"/>
      <c r="H399" s="104"/>
      <c r="I399" s="104"/>
      <c r="J399" s="104"/>
      <c r="K399" s="104"/>
      <c r="L399" s="104"/>
      <c r="M399" s="104"/>
      <c r="N399" s="104">
        <f>IFERROR(VLOOKUP($B399,'OCT 13'!$A$9:$C$520,3,FALSE),0)</f>
        <v>0</v>
      </c>
      <c r="O399" s="104">
        <f>IFERROR(VLOOKUP($B399,'NOV 13'!$A$9:$C$520,3,FALSE),0)</f>
        <v>0</v>
      </c>
      <c r="P399" s="104">
        <f>IFERROR(VLOOKUP($B399,'DIC 13'!$A$9:$C$520,3,FALSE),0)</f>
        <v>0</v>
      </c>
    </row>
    <row r="400" spans="1:16" ht="15">
      <c r="A400" s="102"/>
      <c r="B400" s="32">
        <v>146820</v>
      </c>
      <c r="C400" s="33" t="s">
        <v>32</v>
      </c>
      <c r="D400" s="104"/>
      <c r="E400" s="104"/>
      <c r="F400" s="104"/>
      <c r="G400" s="104"/>
      <c r="H400" s="104"/>
      <c r="I400" s="104"/>
      <c r="J400" s="104"/>
      <c r="K400" s="104"/>
      <c r="L400" s="104"/>
      <c r="M400" s="104"/>
      <c r="N400" s="104">
        <f>IFERROR(VLOOKUP($B400,'OCT 13'!$A$9:$C$520,3,FALSE),0)</f>
        <v>0</v>
      </c>
      <c r="O400" s="104">
        <f>IFERROR(VLOOKUP($B400,'NOV 13'!$A$9:$C$520,3,FALSE),0)</f>
        <v>0</v>
      </c>
      <c r="P400" s="104">
        <f>IFERROR(VLOOKUP($B400,'DIC 13'!$A$9:$C$520,3,FALSE),0)</f>
        <v>0</v>
      </c>
    </row>
    <row r="401" spans="1:16" ht="15">
      <c r="A401" s="102"/>
      <c r="B401" s="32">
        <v>146825</v>
      </c>
      <c r="C401" s="33" t="s">
        <v>33</v>
      </c>
      <c r="D401" s="104"/>
      <c r="E401" s="104"/>
      <c r="F401" s="104"/>
      <c r="G401" s="104"/>
      <c r="H401" s="104"/>
      <c r="I401" s="104"/>
      <c r="J401" s="104"/>
      <c r="K401" s="104"/>
      <c r="L401" s="104"/>
      <c r="M401" s="104"/>
      <c r="N401" s="104">
        <f>IFERROR(VLOOKUP($B401,'OCT 13'!$A$9:$C$520,3,FALSE),0)</f>
        <v>0</v>
      </c>
      <c r="O401" s="104">
        <f>IFERROR(VLOOKUP($B401,'NOV 13'!$A$9:$C$520,3,FALSE),0)</f>
        <v>0</v>
      </c>
      <c r="P401" s="104">
        <f>IFERROR(VLOOKUP($B401,'DIC 13'!$A$9:$C$520,3,FALSE),0)</f>
        <v>0</v>
      </c>
    </row>
    <row r="402" spans="1:16" ht="15">
      <c r="A402" s="102"/>
      <c r="B402" s="32">
        <v>1469</v>
      </c>
      <c r="C402" s="33" t="s">
        <v>559</v>
      </c>
      <c r="D402" s="104"/>
      <c r="E402" s="104"/>
      <c r="F402" s="104"/>
      <c r="G402" s="104"/>
      <c r="H402" s="104"/>
      <c r="I402" s="104"/>
      <c r="J402" s="104"/>
      <c r="K402" s="104"/>
      <c r="L402" s="104"/>
      <c r="M402" s="104"/>
      <c r="N402" s="104">
        <f>IFERROR(VLOOKUP($B402,'OCT 13'!$A$9:$C$520,3,FALSE),0)</f>
        <v>0</v>
      </c>
      <c r="O402" s="104">
        <f>IFERROR(VLOOKUP($B402,'NOV 13'!$A$9:$C$520,3,FALSE),0)</f>
        <v>0</v>
      </c>
      <c r="P402" s="104">
        <f>IFERROR(VLOOKUP($B402,'DIC 13'!$A$9:$C$520,3,FALSE),0)</f>
        <v>0</v>
      </c>
    </row>
    <row r="403" spans="1:16" ht="15">
      <c r="A403" s="102"/>
      <c r="B403" s="32">
        <v>146905</v>
      </c>
      <c r="C403" s="33" t="s">
        <v>29</v>
      </c>
      <c r="D403" s="104"/>
      <c r="E403" s="104"/>
      <c r="F403" s="104"/>
      <c r="G403" s="104"/>
      <c r="H403" s="104"/>
      <c r="I403" s="104"/>
      <c r="J403" s="104"/>
      <c r="K403" s="104"/>
      <c r="L403" s="104"/>
      <c r="M403" s="104"/>
      <c r="N403" s="104">
        <f>IFERROR(VLOOKUP($B403,'OCT 13'!$A$9:$C$520,3,FALSE),0)</f>
        <v>0</v>
      </c>
      <c r="O403" s="104">
        <f>IFERROR(VLOOKUP($B403,'NOV 13'!$A$9:$C$520,3,FALSE),0)</f>
        <v>0</v>
      </c>
      <c r="P403" s="104">
        <f>IFERROR(VLOOKUP($B403,'DIC 13'!$A$9:$C$520,3,FALSE),0)</f>
        <v>0</v>
      </c>
    </row>
    <row r="404" spans="1:16" ht="15">
      <c r="A404" s="102"/>
      <c r="B404" s="32">
        <v>146910</v>
      </c>
      <c r="C404" s="33" t="s">
        <v>30</v>
      </c>
      <c r="D404" s="104"/>
      <c r="E404" s="104"/>
      <c r="F404" s="104"/>
      <c r="G404" s="104"/>
      <c r="H404" s="104"/>
      <c r="I404" s="104"/>
      <c r="J404" s="104"/>
      <c r="K404" s="104"/>
      <c r="L404" s="104"/>
      <c r="M404" s="104"/>
      <c r="N404" s="104">
        <f>IFERROR(VLOOKUP($B404,'OCT 13'!$A$9:$C$520,3,FALSE),0)</f>
        <v>0</v>
      </c>
      <c r="O404" s="104">
        <f>IFERROR(VLOOKUP($B404,'NOV 13'!$A$9:$C$520,3,FALSE),0)</f>
        <v>0</v>
      </c>
      <c r="P404" s="104">
        <f>IFERROR(VLOOKUP($B404,'DIC 13'!$A$9:$C$520,3,FALSE),0)</f>
        <v>0</v>
      </c>
    </row>
    <row r="405" spans="1:16" ht="15">
      <c r="A405" s="102"/>
      <c r="B405" s="32">
        <v>146915</v>
      </c>
      <c r="C405" s="33" t="s">
        <v>31</v>
      </c>
      <c r="D405" s="104"/>
      <c r="E405" s="104"/>
      <c r="F405" s="104"/>
      <c r="G405" s="104"/>
      <c r="H405" s="104"/>
      <c r="I405" s="104"/>
      <c r="J405" s="104"/>
      <c r="K405" s="104"/>
      <c r="L405" s="104"/>
      <c r="M405" s="104"/>
      <c r="N405" s="104">
        <f>IFERROR(VLOOKUP($B405,'OCT 13'!$A$9:$C$520,3,FALSE),0)</f>
        <v>0</v>
      </c>
      <c r="O405" s="104">
        <f>IFERROR(VLOOKUP($B405,'NOV 13'!$A$9:$C$520,3,FALSE),0)</f>
        <v>0</v>
      </c>
      <c r="P405" s="104">
        <f>IFERROR(VLOOKUP($B405,'DIC 13'!$A$9:$C$520,3,FALSE),0)</f>
        <v>0</v>
      </c>
    </row>
    <row r="406" spans="1:16" ht="15">
      <c r="A406" s="102"/>
      <c r="B406" s="32">
        <v>146920</v>
      </c>
      <c r="C406" s="33" t="s">
        <v>32</v>
      </c>
      <c r="D406" s="104"/>
      <c r="E406" s="104"/>
      <c r="F406" s="104"/>
      <c r="G406" s="104"/>
      <c r="H406" s="104"/>
      <c r="I406" s="104"/>
      <c r="J406" s="104"/>
      <c r="K406" s="104"/>
      <c r="L406" s="104"/>
      <c r="M406" s="104"/>
      <c r="N406" s="104">
        <f>IFERROR(VLOOKUP($B406,'OCT 13'!$A$9:$C$520,3,FALSE),0)</f>
        <v>0</v>
      </c>
      <c r="O406" s="104">
        <f>IFERROR(VLOOKUP($B406,'NOV 13'!$A$9:$C$520,3,FALSE),0)</f>
        <v>0</v>
      </c>
      <c r="P406" s="104">
        <f>IFERROR(VLOOKUP($B406,'DIC 13'!$A$9:$C$520,3,FALSE),0)</f>
        <v>0</v>
      </c>
    </row>
    <row r="407" spans="1:16" ht="15">
      <c r="A407" s="102"/>
      <c r="B407" s="32">
        <v>146925</v>
      </c>
      <c r="C407" s="33" t="s">
        <v>33</v>
      </c>
      <c r="D407" s="104"/>
      <c r="E407" s="104"/>
      <c r="F407" s="104"/>
      <c r="G407" s="104"/>
      <c r="H407" s="104"/>
      <c r="I407" s="104"/>
      <c r="J407" s="104"/>
      <c r="K407" s="104"/>
      <c r="L407" s="104"/>
      <c r="M407" s="104"/>
      <c r="N407" s="104">
        <f>IFERROR(VLOOKUP($B407,'OCT 13'!$A$9:$C$520,3,FALSE),0)</f>
        <v>0</v>
      </c>
      <c r="O407" s="104">
        <f>IFERROR(VLOOKUP($B407,'NOV 13'!$A$9:$C$520,3,FALSE),0)</f>
        <v>0</v>
      </c>
      <c r="P407" s="104">
        <f>IFERROR(VLOOKUP($B407,'DIC 13'!$A$9:$C$520,3,FALSE),0)</f>
        <v>0</v>
      </c>
    </row>
    <row r="408" spans="1:16" ht="15">
      <c r="A408" s="102"/>
      <c r="B408" s="32">
        <v>1470</v>
      </c>
      <c r="C408" s="33" t="s">
        <v>560</v>
      </c>
      <c r="D408" s="104"/>
      <c r="E408" s="104"/>
      <c r="F408" s="104"/>
      <c r="G408" s="104"/>
      <c r="H408" s="104"/>
      <c r="I408" s="104"/>
      <c r="J408" s="104"/>
      <c r="K408" s="104"/>
      <c r="L408" s="104"/>
      <c r="M408" s="104"/>
      <c r="N408" s="104">
        <f>IFERROR(VLOOKUP($B408,'OCT 13'!$A$9:$C$520,3,FALSE),0)</f>
        <v>0</v>
      </c>
      <c r="O408" s="104">
        <f>IFERROR(VLOOKUP($B408,'NOV 13'!$A$9:$C$520,3,FALSE),0)</f>
        <v>0</v>
      </c>
      <c r="P408" s="104">
        <f>IFERROR(VLOOKUP($B408,'DIC 13'!$A$9:$C$520,3,FALSE),0)</f>
        <v>0</v>
      </c>
    </row>
    <row r="409" spans="1:16" ht="15">
      <c r="A409" s="102"/>
      <c r="B409" s="32">
        <v>147005</v>
      </c>
      <c r="C409" s="33" t="s">
        <v>29</v>
      </c>
      <c r="D409" s="104"/>
      <c r="E409" s="104"/>
      <c r="F409" s="104"/>
      <c r="G409" s="104"/>
      <c r="H409" s="104"/>
      <c r="I409" s="104"/>
      <c r="J409" s="104"/>
      <c r="K409" s="104"/>
      <c r="L409" s="104"/>
      <c r="M409" s="104"/>
      <c r="N409" s="104">
        <f>IFERROR(VLOOKUP($B409,'OCT 13'!$A$9:$C$520,3,FALSE),0)</f>
        <v>0</v>
      </c>
      <c r="O409" s="104">
        <f>IFERROR(VLOOKUP($B409,'NOV 13'!$A$9:$C$520,3,FALSE),0)</f>
        <v>0</v>
      </c>
      <c r="P409" s="104">
        <f>IFERROR(VLOOKUP($B409,'DIC 13'!$A$9:$C$520,3,FALSE),0)</f>
        <v>0</v>
      </c>
    </row>
    <row r="410" spans="1:16" ht="15">
      <c r="A410" s="102"/>
      <c r="B410" s="32">
        <v>147010</v>
      </c>
      <c r="C410" s="33" t="s">
        <v>30</v>
      </c>
      <c r="D410" s="104"/>
      <c r="E410" s="104"/>
      <c r="F410" s="104"/>
      <c r="G410" s="104"/>
      <c r="H410" s="104"/>
      <c r="I410" s="104"/>
      <c r="J410" s="104"/>
      <c r="K410" s="104"/>
      <c r="L410" s="104"/>
      <c r="M410" s="104"/>
      <c r="N410" s="104">
        <f>IFERROR(VLOOKUP($B410,'OCT 13'!$A$9:$C$520,3,FALSE),0)</f>
        <v>0</v>
      </c>
      <c r="O410" s="104">
        <f>IFERROR(VLOOKUP($B410,'NOV 13'!$A$9:$C$520,3,FALSE),0)</f>
        <v>0</v>
      </c>
      <c r="P410" s="104">
        <f>IFERROR(VLOOKUP($B410,'DIC 13'!$A$9:$C$520,3,FALSE),0)</f>
        <v>0</v>
      </c>
    </row>
    <row r="411" spans="1:16" ht="15">
      <c r="A411" s="102"/>
      <c r="B411" s="32">
        <v>147015</v>
      </c>
      <c r="C411" s="33" t="s">
        <v>31</v>
      </c>
      <c r="D411" s="104"/>
      <c r="E411" s="104"/>
      <c r="F411" s="104"/>
      <c r="G411" s="104"/>
      <c r="H411" s="104"/>
      <c r="I411" s="104"/>
      <c r="J411" s="104"/>
      <c r="K411" s="104"/>
      <c r="L411" s="104"/>
      <c r="M411" s="104"/>
      <c r="N411" s="104">
        <f>IFERROR(VLOOKUP($B411,'OCT 13'!$A$9:$C$520,3,FALSE),0)</f>
        <v>0</v>
      </c>
      <c r="O411" s="104">
        <f>IFERROR(VLOOKUP($B411,'NOV 13'!$A$9:$C$520,3,FALSE),0)</f>
        <v>0</v>
      </c>
      <c r="P411" s="104">
        <f>IFERROR(VLOOKUP($B411,'DIC 13'!$A$9:$C$520,3,FALSE),0)</f>
        <v>0</v>
      </c>
    </row>
    <row r="412" spans="1:16" ht="15">
      <c r="A412" s="102"/>
      <c r="B412" s="32">
        <v>147020</v>
      </c>
      <c r="C412" s="33" t="s">
        <v>32</v>
      </c>
      <c r="D412" s="104"/>
      <c r="E412" s="104"/>
      <c r="F412" s="104"/>
      <c r="G412" s="104"/>
      <c r="H412" s="104"/>
      <c r="I412" s="104"/>
      <c r="J412" s="104"/>
      <c r="K412" s="104"/>
      <c r="L412" s="104"/>
      <c r="M412" s="104"/>
      <c r="N412" s="104">
        <f>IFERROR(VLOOKUP($B412,'OCT 13'!$A$9:$C$520,3,FALSE),0)</f>
        <v>0</v>
      </c>
      <c r="O412" s="104">
        <f>IFERROR(VLOOKUP($B412,'NOV 13'!$A$9:$C$520,3,FALSE),0)</f>
        <v>0</v>
      </c>
      <c r="P412" s="104">
        <f>IFERROR(VLOOKUP($B412,'DIC 13'!$A$9:$C$520,3,FALSE),0)</f>
        <v>0</v>
      </c>
    </row>
    <row r="413" spans="1:16" ht="15">
      <c r="A413" s="102"/>
      <c r="B413" s="32">
        <v>147025</v>
      </c>
      <c r="C413" s="33" t="s">
        <v>33</v>
      </c>
      <c r="D413" s="104"/>
      <c r="E413" s="104"/>
      <c r="F413" s="104"/>
      <c r="G413" s="104"/>
      <c r="H413" s="104"/>
      <c r="I413" s="104"/>
      <c r="J413" s="104"/>
      <c r="K413" s="104"/>
      <c r="L413" s="104"/>
      <c r="M413" s="104"/>
      <c r="N413" s="104">
        <f>IFERROR(VLOOKUP($B413,'OCT 13'!$A$9:$C$520,3,FALSE),0)</f>
        <v>0</v>
      </c>
      <c r="O413" s="104">
        <f>IFERROR(VLOOKUP($B413,'NOV 13'!$A$9:$C$520,3,FALSE),0)</f>
        <v>0</v>
      </c>
      <c r="P413" s="104">
        <f>IFERROR(VLOOKUP($B413,'DIC 13'!$A$9:$C$520,3,FALSE),0)</f>
        <v>0</v>
      </c>
    </row>
    <row r="414" spans="1:16" ht="15">
      <c r="A414" s="102"/>
      <c r="B414" s="32">
        <v>1499</v>
      </c>
      <c r="C414" s="33" t="s">
        <v>83</v>
      </c>
      <c r="D414" s="104"/>
      <c r="E414" s="104"/>
      <c r="F414" s="104"/>
      <c r="G414" s="104"/>
      <c r="H414" s="104"/>
      <c r="I414" s="104"/>
      <c r="J414" s="104"/>
      <c r="K414" s="104"/>
      <c r="L414" s="104"/>
      <c r="M414" s="104"/>
      <c r="N414" s="104">
        <f>IFERROR(VLOOKUP($B414,'OCT 13'!$A$9:$C$520,3,FALSE),0)</f>
        <v>0</v>
      </c>
      <c r="O414" s="104">
        <f>IFERROR(VLOOKUP($B414,'NOV 13'!$A$9:$C$520,3,FALSE),0)</f>
        <v>0</v>
      </c>
      <c r="P414" s="104">
        <f>IFERROR(VLOOKUP($B414,'DIC 13'!$A$9:$C$520,3,FALSE),0)</f>
        <v>0</v>
      </c>
    </row>
    <row r="415" spans="1:16" ht="15">
      <c r="A415" s="102"/>
      <c r="B415" s="32">
        <v>149905</v>
      </c>
      <c r="C415" s="33" t="s">
        <v>84</v>
      </c>
      <c r="D415" s="104"/>
      <c r="E415" s="104"/>
      <c r="F415" s="104"/>
      <c r="G415" s="104"/>
      <c r="H415" s="104"/>
      <c r="I415" s="104"/>
      <c r="J415" s="104"/>
      <c r="K415" s="104"/>
      <c r="L415" s="104"/>
      <c r="M415" s="104"/>
      <c r="N415" s="104">
        <f>IFERROR(VLOOKUP($B415,'OCT 13'!$A$9:$C$520,3,FALSE),0)</f>
        <v>0</v>
      </c>
      <c r="O415" s="104">
        <f>IFERROR(VLOOKUP($B415,'NOV 13'!$A$9:$C$520,3,FALSE),0)</f>
        <v>0</v>
      </c>
      <c r="P415" s="104">
        <f>IFERROR(VLOOKUP($B415,'DIC 13'!$A$9:$C$520,3,FALSE),0)</f>
        <v>0</v>
      </c>
    </row>
    <row r="416" spans="1:16" ht="15">
      <c r="A416" s="102"/>
      <c r="B416" s="32">
        <v>149910</v>
      </c>
      <c r="C416" s="33" t="s">
        <v>85</v>
      </c>
      <c r="D416" s="104"/>
      <c r="E416" s="104"/>
      <c r="F416" s="104"/>
      <c r="G416" s="104"/>
      <c r="H416" s="104"/>
      <c r="I416" s="104"/>
      <c r="J416" s="104"/>
      <c r="K416" s="104"/>
      <c r="L416" s="104"/>
      <c r="M416" s="104"/>
      <c r="N416" s="104">
        <f>IFERROR(VLOOKUP($B416,'OCT 13'!$A$9:$C$520,3,FALSE),0)</f>
        <v>0</v>
      </c>
      <c r="O416" s="104">
        <f>IFERROR(VLOOKUP($B416,'NOV 13'!$A$9:$C$520,3,FALSE),0)</f>
        <v>0</v>
      </c>
      <c r="P416" s="104">
        <f>IFERROR(VLOOKUP($B416,'DIC 13'!$A$9:$C$520,3,FALSE),0)</f>
        <v>0</v>
      </c>
    </row>
    <row r="417" spans="1:16" ht="15">
      <c r="A417" s="102"/>
      <c r="B417" s="32">
        <v>149915</v>
      </c>
      <c r="C417" s="33" t="s">
        <v>86</v>
      </c>
      <c r="D417" s="104"/>
      <c r="E417" s="104"/>
      <c r="F417" s="104"/>
      <c r="G417" s="104"/>
      <c r="H417" s="104"/>
      <c r="I417" s="104"/>
      <c r="J417" s="104"/>
      <c r="K417" s="104"/>
      <c r="L417" s="104"/>
      <c r="M417" s="104"/>
      <c r="N417" s="104">
        <f>IFERROR(VLOOKUP($B417,'OCT 13'!$A$9:$C$520,3,FALSE),0)</f>
        <v>0</v>
      </c>
      <c r="O417" s="104">
        <f>IFERROR(VLOOKUP($B417,'NOV 13'!$A$9:$C$520,3,FALSE),0)</f>
        <v>0</v>
      </c>
      <c r="P417" s="104">
        <f>IFERROR(VLOOKUP($B417,'DIC 13'!$A$9:$C$520,3,FALSE),0)</f>
        <v>0</v>
      </c>
    </row>
    <row r="418" spans="1:16" ht="15">
      <c r="A418" s="102"/>
      <c r="B418" s="32">
        <v>149920</v>
      </c>
      <c r="C418" s="33" t="s">
        <v>87</v>
      </c>
      <c r="D418" s="104"/>
      <c r="E418" s="104"/>
      <c r="F418" s="104"/>
      <c r="G418" s="104"/>
      <c r="H418" s="104"/>
      <c r="I418" s="104"/>
      <c r="J418" s="104"/>
      <c r="K418" s="104"/>
      <c r="L418" s="104"/>
      <c r="M418" s="104"/>
      <c r="N418" s="104">
        <f>IFERROR(VLOOKUP($B418,'OCT 13'!$A$9:$C$520,3,FALSE),0)</f>
        <v>0</v>
      </c>
      <c r="O418" s="104">
        <f>IFERROR(VLOOKUP($B418,'NOV 13'!$A$9:$C$520,3,FALSE),0)</f>
        <v>0</v>
      </c>
      <c r="P418" s="104">
        <f>IFERROR(VLOOKUP($B418,'DIC 13'!$A$9:$C$520,3,FALSE),0)</f>
        <v>0</v>
      </c>
    </row>
    <row r="419" spans="1:16" ht="15">
      <c r="A419" s="102"/>
      <c r="B419" s="32">
        <v>149925</v>
      </c>
      <c r="C419" s="33" t="s">
        <v>561</v>
      </c>
      <c r="D419" s="104"/>
      <c r="E419" s="104"/>
      <c r="F419" s="104"/>
      <c r="G419" s="104"/>
      <c r="H419" s="104"/>
      <c r="I419" s="104"/>
      <c r="J419" s="104"/>
      <c r="K419" s="104"/>
      <c r="L419" s="104"/>
      <c r="M419" s="104"/>
      <c r="N419" s="104">
        <f>IFERROR(VLOOKUP($B419,'OCT 13'!$A$9:$C$520,3,FALSE),0)</f>
        <v>0</v>
      </c>
      <c r="O419" s="104">
        <f>IFERROR(VLOOKUP($B419,'NOV 13'!$A$9:$C$520,3,FALSE),0)</f>
        <v>0</v>
      </c>
      <c r="P419" s="104">
        <f>IFERROR(VLOOKUP($B419,'DIC 13'!$A$9:$C$520,3,FALSE),0)</f>
        <v>0</v>
      </c>
    </row>
    <row r="420" spans="1:16" ht="15">
      <c r="A420" s="102"/>
      <c r="B420" s="32">
        <v>149930</v>
      </c>
      <c r="C420" s="33" t="s">
        <v>562</v>
      </c>
      <c r="D420" s="104"/>
      <c r="E420" s="104"/>
      <c r="F420" s="104"/>
      <c r="G420" s="104"/>
      <c r="H420" s="104"/>
      <c r="I420" s="104"/>
      <c r="J420" s="104"/>
      <c r="K420" s="104"/>
      <c r="L420" s="104"/>
      <c r="M420" s="104"/>
      <c r="N420" s="104">
        <f>IFERROR(VLOOKUP($B420,'OCT 13'!$A$9:$C$520,3,FALSE),0)</f>
        <v>0</v>
      </c>
      <c r="O420" s="104">
        <f>IFERROR(VLOOKUP($B420,'NOV 13'!$A$9:$C$520,3,FALSE),0)</f>
        <v>0</v>
      </c>
      <c r="P420" s="104">
        <f>IFERROR(VLOOKUP($B420,'DIC 13'!$A$9:$C$520,3,FALSE),0)</f>
        <v>0</v>
      </c>
    </row>
    <row r="421" spans="1:16" ht="15">
      <c r="A421" s="102"/>
      <c r="B421" s="32">
        <v>149945</v>
      </c>
      <c r="C421" s="33" t="s">
        <v>563</v>
      </c>
      <c r="D421" s="104"/>
      <c r="E421" s="104"/>
      <c r="F421" s="104"/>
      <c r="G421" s="104"/>
      <c r="H421" s="104"/>
      <c r="I421" s="104"/>
      <c r="J421" s="104"/>
      <c r="K421" s="104"/>
      <c r="L421" s="104"/>
      <c r="M421" s="104"/>
      <c r="N421" s="104">
        <f>IFERROR(VLOOKUP($B421,'OCT 13'!$A$9:$C$520,3,FALSE),0)</f>
        <v>0</v>
      </c>
      <c r="O421" s="104">
        <f>IFERROR(VLOOKUP($B421,'NOV 13'!$A$9:$C$520,3,FALSE),0)</f>
        <v>0</v>
      </c>
      <c r="P421" s="104">
        <f>IFERROR(VLOOKUP($B421,'DIC 13'!$A$9:$C$520,3,FALSE),0)</f>
        <v>0</v>
      </c>
    </row>
    <row r="422" spans="1:16" ht="15">
      <c r="A422" s="102"/>
      <c r="B422" s="32">
        <v>149950</v>
      </c>
      <c r="C422" s="33" t="s">
        <v>88</v>
      </c>
      <c r="D422" s="104"/>
      <c r="E422" s="104"/>
      <c r="F422" s="104"/>
      <c r="G422" s="104"/>
      <c r="H422" s="104"/>
      <c r="I422" s="104"/>
      <c r="J422" s="104"/>
      <c r="K422" s="104"/>
      <c r="L422" s="104"/>
      <c r="M422" s="104"/>
      <c r="N422" s="104">
        <f>IFERROR(VLOOKUP($B422,'OCT 13'!$A$9:$C$520,3,FALSE),0)</f>
        <v>0</v>
      </c>
      <c r="O422" s="104">
        <f>IFERROR(VLOOKUP($B422,'NOV 13'!$A$9:$C$520,3,FALSE),0)</f>
        <v>0</v>
      </c>
      <c r="P422" s="104">
        <f>IFERROR(VLOOKUP($B422,'DIC 13'!$A$9:$C$520,3,FALSE),0)</f>
        <v>0</v>
      </c>
    </row>
    <row r="423" spans="1:16" ht="15">
      <c r="A423" s="102"/>
      <c r="B423" s="32">
        <v>149980</v>
      </c>
      <c r="C423" s="33" t="s">
        <v>792</v>
      </c>
      <c r="D423" s="104"/>
      <c r="E423" s="104"/>
      <c r="F423" s="104"/>
      <c r="G423" s="104"/>
      <c r="H423" s="104"/>
      <c r="I423" s="104"/>
      <c r="J423" s="104"/>
      <c r="K423" s="104"/>
      <c r="L423" s="104"/>
      <c r="M423" s="104"/>
      <c r="N423" s="104">
        <f>IFERROR(VLOOKUP($B423,'OCT 13'!$A$9:$C$520,3,FALSE),0)</f>
        <v>0</v>
      </c>
      <c r="O423" s="104">
        <f>IFERROR(VLOOKUP($B423,'NOV 13'!$A$9:$C$520,3,FALSE),0)</f>
        <v>0</v>
      </c>
      <c r="P423" s="104">
        <f>IFERROR(VLOOKUP($B423,'DIC 13'!$A$9:$C$520,3,FALSE),0)</f>
        <v>0</v>
      </c>
    </row>
    <row r="424" spans="1:16" ht="15">
      <c r="A424" s="102"/>
      <c r="B424" s="32">
        <v>149985</v>
      </c>
      <c r="C424" s="33" t="s">
        <v>789</v>
      </c>
      <c r="D424" s="104"/>
      <c r="E424" s="104"/>
      <c r="F424" s="104"/>
      <c r="G424" s="104"/>
      <c r="H424" s="104"/>
      <c r="I424" s="104"/>
      <c r="J424" s="104"/>
      <c r="K424" s="104"/>
      <c r="L424" s="104"/>
      <c r="M424" s="104"/>
      <c r="N424" s="104">
        <f>IFERROR(VLOOKUP($B424,'OCT 13'!$A$9:$C$520,3,FALSE),0)</f>
        <v>0</v>
      </c>
      <c r="O424" s="104">
        <f>IFERROR(VLOOKUP($B424,'NOV 13'!$A$9:$C$520,3,FALSE),0)</f>
        <v>0</v>
      </c>
      <c r="P424" s="104">
        <f>IFERROR(VLOOKUP($B424,'DIC 13'!$A$9:$C$520,3,FALSE),0)</f>
        <v>0</v>
      </c>
    </row>
    <row r="425" spans="1:16" ht="15">
      <c r="A425" s="102"/>
      <c r="B425" s="32">
        <v>149987</v>
      </c>
      <c r="C425" s="33" t="s">
        <v>790</v>
      </c>
      <c r="D425" s="104"/>
      <c r="E425" s="104"/>
      <c r="F425" s="104"/>
      <c r="G425" s="104"/>
      <c r="H425" s="104"/>
      <c r="I425" s="104"/>
      <c r="J425" s="104"/>
      <c r="K425" s="104"/>
      <c r="L425" s="104"/>
      <c r="M425" s="104"/>
      <c r="N425" s="104">
        <f>IFERROR(VLOOKUP($B425,'OCT 13'!$A$9:$C$520,3,FALSE),0)</f>
        <v>0</v>
      </c>
      <c r="O425" s="104">
        <f>IFERROR(VLOOKUP($B425,'NOV 13'!$A$9:$C$520,3,FALSE),0)</f>
        <v>0</v>
      </c>
      <c r="P425" s="104">
        <f>IFERROR(VLOOKUP($B425,'DIC 13'!$A$9:$C$520,3,FALSE),0)</f>
        <v>0</v>
      </c>
    </row>
    <row r="426" spans="1:16" ht="15">
      <c r="A426" s="102"/>
      <c r="B426" s="32">
        <v>149989</v>
      </c>
      <c r="C426" s="33" t="s">
        <v>791</v>
      </c>
      <c r="D426" s="104"/>
      <c r="E426" s="104"/>
      <c r="F426" s="104"/>
      <c r="G426" s="104"/>
      <c r="H426" s="104"/>
      <c r="I426" s="104"/>
      <c r="J426" s="104"/>
      <c r="K426" s="104"/>
      <c r="L426" s="104"/>
      <c r="M426" s="104"/>
      <c r="N426" s="104">
        <f>IFERROR(VLOOKUP($B426,'OCT 13'!$A$9:$C$520,3,FALSE),0)</f>
        <v>0</v>
      </c>
      <c r="O426" s="104">
        <f>IFERROR(VLOOKUP($B426,'NOV 13'!$A$9:$C$520,3,FALSE),0)</f>
        <v>0</v>
      </c>
      <c r="P426" s="104">
        <f>IFERROR(VLOOKUP($B426,'DIC 13'!$A$9:$C$520,3,FALSE),0)</f>
        <v>0</v>
      </c>
    </row>
    <row r="427" spans="1:16" ht="15">
      <c r="A427" s="102"/>
      <c r="B427" s="32">
        <v>149990</v>
      </c>
      <c r="C427" s="33" t="s">
        <v>89</v>
      </c>
      <c r="D427" s="104"/>
      <c r="E427" s="104"/>
      <c r="F427" s="104"/>
      <c r="G427" s="104"/>
      <c r="H427" s="104"/>
      <c r="I427" s="104"/>
      <c r="J427" s="104"/>
      <c r="K427" s="104"/>
      <c r="L427" s="104"/>
      <c r="M427" s="104"/>
      <c r="N427" s="104">
        <f>IFERROR(VLOOKUP($B427,'OCT 13'!$A$9:$C$520,3,FALSE),0)</f>
        <v>0</v>
      </c>
      <c r="O427" s="104">
        <f>IFERROR(VLOOKUP($B427,'NOV 13'!$A$9:$C$520,3,FALSE),0)</f>
        <v>0</v>
      </c>
      <c r="P427" s="104">
        <f>IFERROR(VLOOKUP($B427,'DIC 13'!$A$9:$C$520,3,FALSE),0)</f>
        <v>0</v>
      </c>
    </row>
    <row r="428" spans="1:16" ht="15">
      <c r="A428" s="102"/>
      <c r="B428" s="32">
        <v>15</v>
      </c>
      <c r="C428" s="33" t="s">
        <v>90</v>
      </c>
      <c r="D428" s="104"/>
      <c r="E428" s="104"/>
      <c r="F428" s="104"/>
      <c r="G428" s="104"/>
      <c r="H428" s="104"/>
      <c r="I428" s="104"/>
      <c r="J428" s="104"/>
      <c r="K428" s="104"/>
      <c r="L428" s="104"/>
      <c r="M428" s="104"/>
      <c r="N428" s="104">
        <f>IFERROR(VLOOKUP($B428,'OCT 13'!$A$9:$C$520,3,FALSE),0)</f>
        <v>0</v>
      </c>
      <c r="O428" s="104">
        <f>IFERROR(VLOOKUP($B428,'NOV 13'!$A$9:$C$520,3,FALSE),0)</f>
        <v>0</v>
      </c>
      <c r="P428" s="104">
        <f>IFERROR(VLOOKUP($B428,'DIC 13'!$A$9:$C$520,3,FALSE),0)</f>
        <v>0</v>
      </c>
    </row>
    <row r="429" spans="1:16" ht="15">
      <c r="A429" s="102"/>
      <c r="B429" s="32">
        <v>1501</v>
      </c>
      <c r="C429" s="33" t="s">
        <v>91</v>
      </c>
      <c r="D429" s="104"/>
      <c r="E429" s="104"/>
      <c r="F429" s="104"/>
      <c r="G429" s="104"/>
      <c r="H429" s="104"/>
      <c r="I429" s="104"/>
      <c r="J429" s="104"/>
      <c r="K429" s="104"/>
      <c r="L429" s="104"/>
      <c r="M429" s="104"/>
      <c r="N429" s="104">
        <f>IFERROR(VLOOKUP($B429,'OCT 13'!$A$9:$C$520,3,FALSE),0)</f>
        <v>0</v>
      </c>
      <c r="O429" s="104">
        <f>IFERROR(VLOOKUP($B429,'NOV 13'!$A$9:$C$520,3,FALSE),0)</f>
        <v>0</v>
      </c>
      <c r="P429" s="104">
        <f>IFERROR(VLOOKUP($B429,'DIC 13'!$A$9:$C$520,3,FALSE),0)</f>
        <v>0</v>
      </c>
    </row>
    <row r="430" spans="1:16" ht="15">
      <c r="A430" s="102"/>
      <c r="B430" s="32">
        <v>1502</v>
      </c>
      <c r="C430" s="33" t="s">
        <v>92</v>
      </c>
      <c r="D430" s="104"/>
      <c r="E430" s="104"/>
      <c r="F430" s="104"/>
      <c r="G430" s="104"/>
      <c r="H430" s="104"/>
      <c r="I430" s="104"/>
      <c r="J430" s="104"/>
      <c r="K430" s="104"/>
      <c r="L430" s="104"/>
      <c r="M430" s="104"/>
      <c r="N430" s="104">
        <f>IFERROR(VLOOKUP($B430,'OCT 13'!$A$9:$C$520,3,FALSE),0)</f>
        <v>0</v>
      </c>
      <c r="O430" s="104">
        <f>IFERROR(VLOOKUP($B430,'NOV 13'!$A$9:$C$520,3,FALSE),0)</f>
        <v>0</v>
      </c>
      <c r="P430" s="104">
        <f>IFERROR(VLOOKUP($B430,'DIC 13'!$A$9:$C$520,3,FALSE),0)</f>
        <v>0</v>
      </c>
    </row>
    <row r="431" spans="1:16" ht="15">
      <c r="A431" s="102"/>
      <c r="B431" s="32">
        <v>16</v>
      </c>
      <c r="C431" s="33" t="s">
        <v>93</v>
      </c>
      <c r="D431" s="104"/>
      <c r="E431" s="104"/>
      <c r="F431" s="104"/>
      <c r="G431" s="104"/>
      <c r="H431" s="104"/>
      <c r="I431" s="104"/>
      <c r="J431" s="104"/>
      <c r="K431" s="104"/>
      <c r="L431" s="104"/>
      <c r="M431" s="104"/>
      <c r="N431" s="104">
        <f>IFERROR(VLOOKUP($B431,'OCT 13'!$A$9:$C$520,3,FALSE),0)</f>
        <v>1.26</v>
      </c>
      <c r="O431" s="104">
        <f>IFERROR(VLOOKUP($B431,'NOV 13'!$A$9:$C$520,3,FALSE),0)</f>
        <v>7.2260000000000005E-2</v>
      </c>
      <c r="P431" s="104">
        <f>IFERROR(VLOOKUP($B431,'DIC 13'!$A$9:$C$520,3,FALSE),0)</f>
        <v>7.2260000000000005E-2</v>
      </c>
    </row>
    <row r="432" spans="1:16" ht="15">
      <c r="A432" s="102"/>
      <c r="B432" s="32">
        <v>1601</v>
      </c>
      <c r="C432" s="33" t="s">
        <v>94</v>
      </c>
      <c r="D432" s="104"/>
      <c r="E432" s="104"/>
      <c r="F432" s="104"/>
      <c r="G432" s="104"/>
      <c r="H432" s="104"/>
      <c r="I432" s="104"/>
      <c r="J432" s="104"/>
      <c r="K432" s="104"/>
      <c r="L432" s="104"/>
      <c r="M432" s="104"/>
      <c r="N432" s="104">
        <f>IFERROR(VLOOKUP($B432,'OCT 13'!$A$9:$C$520,3,FALSE),0)</f>
        <v>0</v>
      </c>
      <c r="O432" s="104">
        <f>IFERROR(VLOOKUP($B432,'NOV 13'!$A$9:$C$520,3,FALSE),0)</f>
        <v>0</v>
      </c>
      <c r="P432" s="104">
        <f>IFERROR(VLOOKUP($B432,'DIC 13'!$A$9:$C$520,3,FALSE),0)</f>
        <v>0</v>
      </c>
    </row>
    <row r="433" spans="1:16" ht="15">
      <c r="A433" s="102"/>
      <c r="B433" s="32">
        <v>160105</v>
      </c>
      <c r="C433" s="33" t="s">
        <v>95</v>
      </c>
      <c r="D433" s="104"/>
      <c r="E433" s="104"/>
      <c r="F433" s="104"/>
      <c r="G433" s="104"/>
      <c r="H433" s="104"/>
      <c r="I433" s="104"/>
      <c r="J433" s="104"/>
      <c r="K433" s="104"/>
      <c r="L433" s="104"/>
      <c r="M433" s="104"/>
      <c r="N433" s="104">
        <f>IFERROR(VLOOKUP($B433,'OCT 13'!$A$9:$C$520,3,FALSE),0)</f>
        <v>0</v>
      </c>
      <c r="O433" s="104">
        <f>IFERROR(VLOOKUP($B433,'NOV 13'!$A$9:$C$520,3,FALSE),0)</f>
        <v>0</v>
      </c>
      <c r="P433" s="104">
        <f>IFERROR(VLOOKUP($B433,'DIC 13'!$A$9:$C$520,3,FALSE),0)</f>
        <v>0</v>
      </c>
    </row>
    <row r="434" spans="1:16" ht="15">
      <c r="A434" s="102"/>
      <c r="B434" s="32">
        <v>160110</v>
      </c>
      <c r="C434" s="33" t="s">
        <v>24</v>
      </c>
      <c r="D434" s="104"/>
      <c r="E434" s="104"/>
      <c r="F434" s="104"/>
      <c r="G434" s="104"/>
      <c r="H434" s="104"/>
      <c r="I434" s="104"/>
      <c r="J434" s="104"/>
      <c r="K434" s="104"/>
      <c r="L434" s="104"/>
      <c r="M434" s="104"/>
      <c r="N434" s="104">
        <f>IFERROR(VLOOKUP($B434,'OCT 13'!$A$9:$C$520,3,FALSE),0)</f>
        <v>0</v>
      </c>
      <c r="O434" s="104">
        <f>IFERROR(VLOOKUP($B434,'NOV 13'!$A$9:$C$520,3,FALSE),0)</f>
        <v>0</v>
      </c>
      <c r="P434" s="104">
        <f>IFERROR(VLOOKUP($B434,'DIC 13'!$A$9:$C$520,3,FALSE),0)</f>
        <v>0</v>
      </c>
    </row>
    <row r="435" spans="1:16" ht="15">
      <c r="A435" s="102"/>
      <c r="B435" s="32">
        <v>1602</v>
      </c>
      <c r="C435" s="33" t="s">
        <v>96</v>
      </c>
      <c r="D435" s="104"/>
      <c r="E435" s="104"/>
      <c r="F435" s="104"/>
      <c r="G435" s="104"/>
      <c r="H435" s="104"/>
      <c r="I435" s="104"/>
      <c r="J435" s="104"/>
      <c r="K435" s="104"/>
      <c r="L435" s="104"/>
      <c r="M435" s="104"/>
      <c r="N435" s="104">
        <f>IFERROR(VLOOKUP($B435,'OCT 13'!$A$9:$C$520,3,FALSE),0)</f>
        <v>0</v>
      </c>
      <c r="O435" s="104">
        <f>IFERROR(VLOOKUP($B435,'NOV 13'!$A$9:$C$520,3,FALSE),0)</f>
        <v>0</v>
      </c>
      <c r="P435" s="104">
        <f>IFERROR(VLOOKUP($B435,'DIC 13'!$A$9:$C$520,3,FALSE),0)</f>
        <v>0</v>
      </c>
    </row>
    <row r="436" spans="1:16" ht="15">
      <c r="A436" s="102"/>
      <c r="B436" s="32">
        <v>160205</v>
      </c>
      <c r="C436" s="33" t="s">
        <v>97</v>
      </c>
      <c r="D436" s="104"/>
      <c r="E436" s="104"/>
      <c r="F436" s="104"/>
      <c r="G436" s="104"/>
      <c r="H436" s="104"/>
      <c r="I436" s="104"/>
      <c r="J436" s="104"/>
      <c r="K436" s="104"/>
      <c r="L436" s="104"/>
      <c r="M436" s="104"/>
      <c r="N436" s="104">
        <f>IFERROR(VLOOKUP($B436,'OCT 13'!$A$9:$C$520,3,FALSE),0)</f>
        <v>0</v>
      </c>
      <c r="O436" s="104">
        <f>IFERROR(VLOOKUP($B436,'NOV 13'!$A$9:$C$520,3,FALSE),0)</f>
        <v>0</v>
      </c>
      <c r="P436" s="104">
        <f>IFERROR(VLOOKUP($B436,'DIC 13'!$A$9:$C$520,3,FALSE),0)</f>
        <v>0</v>
      </c>
    </row>
    <row r="437" spans="1:16" ht="15">
      <c r="A437" s="102"/>
      <c r="B437" s="32">
        <v>160210</v>
      </c>
      <c r="C437" s="33" t="s">
        <v>98</v>
      </c>
      <c r="D437" s="104"/>
      <c r="E437" s="104"/>
      <c r="F437" s="104"/>
      <c r="G437" s="104"/>
      <c r="H437" s="104"/>
      <c r="I437" s="104"/>
      <c r="J437" s="104"/>
      <c r="K437" s="104"/>
      <c r="L437" s="104"/>
      <c r="M437" s="104"/>
      <c r="N437" s="104">
        <f>IFERROR(VLOOKUP($B437,'OCT 13'!$A$9:$C$520,3,FALSE),0)</f>
        <v>0</v>
      </c>
      <c r="O437" s="104">
        <f>IFERROR(VLOOKUP($B437,'NOV 13'!$A$9:$C$520,3,FALSE),0)</f>
        <v>0</v>
      </c>
      <c r="P437" s="104">
        <f>IFERROR(VLOOKUP($B437,'DIC 13'!$A$9:$C$520,3,FALSE),0)</f>
        <v>0</v>
      </c>
    </row>
    <row r="438" spans="1:16" ht="15">
      <c r="A438" s="102"/>
      <c r="B438" s="32">
        <v>160215</v>
      </c>
      <c r="C438" s="33" t="s">
        <v>99</v>
      </c>
      <c r="D438" s="104"/>
      <c r="E438" s="104"/>
      <c r="F438" s="104"/>
      <c r="G438" s="104"/>
      <c r="H438" s="104"/>
      <c r="I438" s="104"/>
      <c r="J438" s="104"/>
      <c r="K438" s="104"/>
      <c r="L438" s="104"/>
      <c r="M438" s="104"/>
      <c r="N438" s="104">
        <f>IFERROR(VLOOKUP($B438,'OCT 13'!$A$9:$C$520,3,FALSE),0)</f>
        <v>0</v>
      </c>
      <c r="O438" s="104">
        <f>IFERROR(VLOOKUP($B438,'NOV 13'!$A$9:$C$520,3,FALSE),0)</f>
        <v>0</v>
      </c>
      <c r="P438" s="104">
        <f>IFERROR(VLOOKUP($B438,'DIC 13'!$A$9:$C$520,3,FALSE),0)</f>
        <v>0</v>
      </c>
    </row>
    <row r="439" spans="1:16" ht="15">
      <c r="A439" s="102"/>
      <c r="B439" s="32">
        <v>160220</v>
      </c>
      <c r="C439" s="33" t="s">
        <v>43</v>
      </c>
      <c r="D439" s="104"/>
      <c r="E439" s="104"/>
      <c r="F439" s="104"/>
      <c r="G439" s="104"/>
      <c r="H439" s="104"/>
      <c r="I439" s="104"/>
      <c r="J439" s="104"/>
      <c r="K439" s="104"/>
      <c r="L439" s="104"/>
      <c r="M439" s="104"/>
      <c r="N439" s="104">
        <f>IFERROR(VLOOKUP($B439,'OCT 13'!$A$9:$C$520,3,FALSE),0)</f>
        <v>0</v>
      </c>
      <c r="O439" s="104">
        <f>IFERROR(VLOOKUP($B439,'NOV 13'!$A$9:$C$520,3,FALSE),0)</f>
        <v>0</v>
      </c>
      <c r="P439" s="104">
        <f>IFERROR(VLOOKUP($B439,'DIC 13'!$A$9:$C$520,3,FALSE),0)</f>
        <v>0</v>
      </c>
    </row>
    <row r="440" spans="1:16" ht="15">
      <c r="A440" s="102"/>
      <c r="B440" s="32">
        <v>1603</v>
      </c>
      <c r="C440" s="33" t="s">
        <v>100</v>
      </c>
      <c r="D440" s="104"/>
      <c r="E440" s="104"/>
      <c r="F440" s="104"/>
      <c r="G440" s="104"/>
      <c r="H440" s="104"/>
      <c r="I440" s="104"/>
      <c r="J440" s="104"/>
      <c r="K440" s="104"/>
      <c r="L440" s="104"/>
      <c r="M440" s="104"/>
      <c r="N440" s="104">
        <f>IFERROR(VLOOKUP($B440,'OCT 13'!$A$9:$C$520,3,FALSE),0)</f>
        <v>0</v>
      </c>
      <c r="O440" s="104">
        <f>IFERROR(VLOOKUP($B440,'NOV 13'!$A$9:$C$520,3,FALSE),0)</f>
        <v>0</v>
      </c>
      <c r="P440" s="104">
        <f>IFERROR(VLOOKUP($B440,'DIC 13'!$A$9:$C$520,3,FALSE),0)</f>
        <v>0</v>
      </c>
    </row>
    <row r="441" spans="1:16" ht="15">
      <c r="A441" s="102"/>
      <c r="B441" s="32">
        <v>160305</v>
      </c>
      <c r="C441" s="33" t="s">
        <v>101</v>
      </c>
      <c r="D441" s="104"/>
      <c r="E441" s="104"/>
      <c r="F441" s="104"/>
      <c r="G441" s="104"/>
      <c r="H441" s="104"/>
      <c r="I441" s="104"/>
      <c r="J441" s="104"/>
      <c r="K441" s="104"/>
      <c r="L441" s="104"/>
      <c r="M441" s="104"/>
      <c r="N441" s="104">
        <f>IFERROR(VLOOKUP($B441,'OCT 13'!$A$9:$C$520,3,FALSE),0)</f>
        <v>0</v>
      </c>
      <c r="O441" s="104">
        <f>IFERROR(VLOOKUP($B441,'NOV 13'!$A$9:$C$520,3,FALSE),0)</f>
        <v>0</v>
      </c>
      <c r="P441" s="104">
        <f>IFERROR(VLOOKUP($B441,'DIC 13'!$A$9:$C$520,3,FALSE),0)</f>
        <v>0</v>
      </c>
    </row>
    <row r="442" spans="1:16" ht="15">
      <c r="A442" s="102"/>
      <c r="B442" s="32">
        <v>160310</v>
      </c>
      <c r="C442" s="33" t="s">
        <v>102</v>
      </c>
      <c r="D442" s="104"/>
      <c r="E442" s="104"/>
      <c r="F442" s="104"/>
      <c r="G442" s="104"/>
      <c r="H442" s="104"/>
      <c r="I442" s="104"/>
      <c r="J442" s="104"/>
      <c r="K442" s="104"/>
      <c r="L442" s="104"/>
      <c r="M442" s="104"/>
      <c r="N442" s="104">
        <f>IFERROR(VLOOKUP($B442,'OCT 13'!$A$9:$C$520,3,FALSE),0)</f>
        <v>0</v>
      </c>
      <c r="O442" s="104">
        <f>IFERROR(VLOOKUP($B442,'NOV 13'!$A$9:$C$520,3,FALSE),0)</f>
        <v>0</v>
      </c>
      <c r="P442" s="104">
        <f>IFERROR(VLOOKUP($B442,'DIC 13'!$A$9:$C$520,3,FALSE),0)</f>
        <v>0</v>
      </c>
    </row>
    <row r="443" spans="1:16" ht="15">
      <c r="A443" s="102"/>
      <c r="B443" s="32">
        <v>160315</v>
      </c>
      <c r="C443" s="33" t="s">
        <v>103</v>
      </c>
      <c r="D443" s="104"/>
      <c r="E443" s="104"/>
      <c r="F443" s="104"/>
      <c r="G443" s="104"/>
      <c r="H443" s="104"/>
      <c r="I443" s="104"/>
      <c r="J443" s="104"/>
      <c r="K443" s="104"/>
      <c r="L443" s="104"/>
      <c r="M443" s="104"/>
      <c r="N443" s="104">
        <f>IFERROR(VLOOKUP($B443,'OCT 13'!$A$9:$C$520,3,FALSE),0)</f>
        <v>0</v>
      </c>
      <c r="O443" s="104">
        <f>IFERROR(VLOOKUP($B443,'NOV 13'!$A$9:$C$520,3,FALSE),0)</f>
        <v>0</v>
      </c>
      <c r="P443" s="104">
        <f>IFERROR(VLOOKUP($B443,'DIC 13'!$A$9:$C$520,3,FALSE),0)</f>
        <v>0</v>
      </c>
    </row>
    <row r="444" spans="1:16" ht="15">
      <c r="A444" s="102"/>
      <c r="B444" s="32">
        <v>160320</v>
      </c>
      <c r="C444" s="33" t="s">
        <v>104</v>
      </c>
      <c r="D444" s="104"/>
      <c r="E444" s="104"/>
      <c r="F444" s="104"/>
      <c r="G444" s="104"/>
      <c r="H444" s="104"/>
      <c r="I444" s="104"/>
      <c r="J444" s="104"/>
      <c r="K444" s="104"/>
      <c r="L444" s="104"/>
      <c r="M444" s="104"/>
      <c r="N444" s="104">
        <f>IFERROR(VLOOKUP($B444,'OCT 13'!$A$9:$C$520,3,FALSE),0)</f>
        <v>0</v>
      </c>
      <c r="O444" s="104">
        <f>IFERROR(VLOOKUP($B444,'NOV 13'!$A$9:$C$520,3,FALSE),0)</f>
        <v>0</v>
      </c>
      <c r="P444" s="104">
        <f>IFERROR(VLOOKUP($B444,'DIC 13'!$A$9:$C$520,3,FALSE),0)</f>
        <v>0</v>
      </c>
    </row>
    <row r="445" spans="1:16" ht="15">
      <c r="A445" s="102"/>
      <c r="B445" s="32">
        <v>160325</v>
      </c>
      <c r="C445" s="33" t="s">
        <v>564</v>
      </c>
      <c r="D445" s="104"/>
      <c r="E445" s="104"/>
      <c r="F445" s="104"/>
      <c r="G445" s="104"/>
      <c r="H445" s="104"/>
      <c r="I445" s="104"/>
      <c r="J445" s="104"/>
      <c r="K445" s="104"/>
      <c r="L445" s="104"/>
      <c r="M445" s="104"/>
      <c r="N445" s="104">
        <f>IFERROR(VLOOKUP($B445,'OCT 13'!$A$9:$C$520,3,FALSE),0)</f>
        <v>0</v>
      </c>
      <c r="O445" s="104">
        <f>IFERROR(VLOOKUP($B445,'NOV 13'!$A$9:$C$520,3,FALSE),0)</f>
        <v>0</v>
      </c>
      <c r="P445" s="104">
        <f>IFERROR(VLOOKUP($B445,'DIC 13'!$A$9:$C$520,3,FALSE),0)</f>
        <v>0</v>
      </c>
    </row>
    <row r="446" spans="1:16" ht="15">
      <c r="A446" s="102"/>
      <c r="B446" s="32">
        <v>160330</v>
      </c>
      <c r="C446" s="33" t="s">
        <v>565</v>
      </c>
      <c r="D446" s="104"/>
      <c r="E446" s="104"/>
      <c r="F446" s="104"/>
      <c r="G446" s="104"/>
      <c r="H446" s="104"/>
      <c r="I446" s="104"/>
      <c r="J446" s="104"/>
      <c r="K446" s="104"/>
      <c r="L446" s="104"/>
      <c r="M446" s="104"/>
      <c r="N446" s="104">
        <f>IFERROR(VLOOKUP($B446,'OCT 13'!$A$9:$C$520,3,FALSE),0)</f>
        <v>0</v>
      </c>
      <c r="O446" s="104">
        <f>IFERROR(VLOOKUP($B446,'NOV 13'!$A$9:$C$520,3,FALSE),0)</f>
        <v>0</v>
      </c>
      <c r="P446" s="104">
        <f>IFERROR(VLOOKUP($B446,'DIC 13'!$A$9:$C$520,3,FALSE),0)</f>
        <v>0</v>
      </c>
    </row>
    <row r="447" spans="1:16" ht="15">
      <c r="A447" s="102"/>
      <c r="B447" s="32">
        <v>160345</v>
      </c>
      <c r="C447" s="33" t="s">
        <v>566</v>
      </c>
      <c r="D447" s="104"/>
      <c r="E447" s="104"/>
      <c r="F447" s="104"/>
      <c r="G447" s="104"/>
      <c r="H447" s="104"/>
      <c r="I447" s="104"/>
      <c r="J447" s="104"/>
      <c r="K447" s="104"/>
      <c r="L447" s="104"/>
      <c r="M447" s="104"/>
      <c r="N447" s="104">
        <f>IFERROR(VLOOKUP($B447,'OCT 13'!$A$9:$C$520,3,FALSE),0)</f>
        <v>0</v>
      </c>
      <c r="O447" s="104">
        <f>IFERROR(VLOOKUP($B447,'NOV 13'!$A$9:$C$520,3,FALSE),0)</f>
        <v>0</v>
      </c>
      <c r="P447" s="104">
        <f>IFERROR(VLOOKUP($B447,'DIC 13'!$A$9:$C$520,3,FALSE),0)</f>
        <v>0</v>
      </c>
    </row>
    <row r="448" spans="1:16" ht="15">
      <c r="A448" s="102"/>
      <c r="B448" s="32">
        <v>160350</v>
      </c>
      <c r="C448" s="33" t="s">
        <v>105</v>
      </c>
      <c r="D448" s="104"/>
      <c r="E448" s="104"/>
      <c r="F448" s="104"/>
      <c r="G448" s="104"/>
      <c r="H448" s="104"/>
      <c r="I448" s="104"/>
      <c r="J448" s="104"/>
      <c r="K448" s="104"/>
      <c r="L448" s="104"/>
      <c r="M448" s="104"/>
      <c r="N448" s="104">
        <f>IFERROR(VLOOKUP($B448,'OCT 13'!$A$9:$C$520,3,FALSE),0)</f>
        <v>0</v>
      </c>
      <c r="O448" s="104">
        <f>IFERROR(VLOOKUP($B448,'NOV 13'!$A$9:$C$520,3,FALSE),0)</f>
        <v>0</v>
      </c>
      <c r="P448" s="104">
        <f>IFERROR(VLOOKUP($B448,'DIC 13'!$A$9:$C$520,3,FALSE),0)</f>
        <v>0</v>
      </c>
    </row>
    <row r="449" spans="1:16" ht="15">
      <c r="A449" s="102"/>
      <c r="B449" s="32">
        <v>1604</v>
      </c>
      <c r="C449" s="33" t="s">
        <v>106</v>
      </c>
      <c r="D449" s="104"/>
      <c r="E449" s="104"/>
      <c r="F449" s="104"/>
      <c r="G449" s="104"/>
      <c r="H449" s="104"/>
      <c r="I449" s="104"/>
      <c r="J449" s="104"/>
      <c r="K449" s="104"/>
      <c r="L449" s="104"/>
      <c r="M449" s="104"/>
      <c r="N449" s="104">
        <f>IFERROR(VLOOKUP($B449,'OCT 13'!$A$9:$C$520,3,FALSE),0)</f>
        <v>0</v>
      </c>
      <c r="O449" s="104">
        <f>IFERROR(VLOOKUP($B449,'NOV 13'!$A$9:$C$520,3,FALSE),0)</f>
        <v>0</v>
      </c>
      <c r="P449" s="104">
        <f>IFERROR(VLOOKUP($B449,'DIC 13'!$A$9:$C$520,3,FALSE),0)</f>
        <v>0</v>
      </c>
    </row>
    <row r="450" spans="1:16" ht="15">
      <c r="A450" s="102"/>
      <c r="B450" s="32">
        <v>1605</v>
      </c>
      <c r="C450" s="33" t="s">
        <v>107</v>
      </c>
      <c r="D450" s="104"/>
      <c r="E450" s="104"/>
      <c r="F450" s="104"/>
      <c r="G450" s="104"/>
      <c r="H450" s="104"/>
      <c r="I450" s="104"/>
      <c r="J450" s="104"/>
      <c r="K450" s="104"/>
      <c r="L450" s="104"/>
      <c r="M450" s="104"/>
      <c r="N450" s="104">
        <f>IFERROR(VLOOKUP($B450,'OCT 13'!$A$9:$C$520,3,FALSE),0)</f>
        <v>0</v>
      </c>
      <c r="O450" s="104">
        <f>IFERROR(VLOOKUP($B450,'NOV 13'!$A$9:$C$520,3,FALSE),0)</f>
        <v>0</v>
      </c>
      <c r="P450" s="104">
        <f>IFERROR(VLOOKUP($B450,'DIC 13'!$A$9:$C$520,3,FALSE),0)</f>
        <v>0</v>
      </c>
    </row>
    <row r="451" spans="1:16" ht="15">
      <c r="A451" s="102"/>
      <c r="B451" s="32">
        <v>160505</v>
      </c>
      <c r="C451" s="33" t="s">
        <v>108</v>
      </c>
      <c r="D451" s="104"/>
      <c r="E451" s="104"/>
      <c r="F451" s="104"/>
      <c r="G451" s="104"/>
      <c r="H451" s="104"/>
      <c r="I451" s="104"/>
      <c r="J451" s="104"/>
      <c r="K451" s="104"/>
      <c r="L451" s="104"/>
      <c r="M451" s="104"/>
      <c r="N451" s="104">
        <f>IFERROR(VLOOKUP($B451,'OCT 13'!$A$9:$C$520,3,FALSE),0)</f>
        <v>0</v>
      </c>
      <c r="O451" s="104">
        <f>IFERROR(VLOOKUP($B451,'NOV 13'!$A$9:$C$520,3,FALSE),0)</f>
        <v>0</v>
      </c>
      <c r="P451" s="104">
        <f>IFERROR(VLOOKUP($B451,'DIC 13'!$A$9:$C$520,3,FALSE),0)</f>
        <v>0</v>
      </c>
    </row>
    <row r="452" spans="1:16" ht="15">
      <c r="A452" s="102"/>
      <c r="B452" s="32">
        <v>160510</v>
      </c>
      <c r="C452" s="33" t="s">
        <v>109</v>
      </c>
      <c r="D452" s="104"/>
      <c r="E452" s="104"/>
      <c r="F452" s="104"/>
      <c r="G452" s="104"/>
      <c r="H452" s="104"/>
      <c r="I452" s="104"/>
      <c r="J452" s="104"/>
      <c r="K452" s="104"/>
      <c r="L452" s="104"/>
      <c r="M452" s="104"/>
      <c r="N452" s="104">
        <f>IFERROR(VLOOKUP($B452,'OCT 13'!$A$9:$C$520,3,FALSE),0)</f>
        <v>0</v>
      </c>
      <c r="O452" s="104">
        <f>IFERROR(VLOOKUP($B452,'NOV 13'!$A$9:$C$520,3,FALSE),0)</f>
        <v>0</v>
      </c>
      <c r="P452" s="104">
        <f>IFERROR(VLOOKUP($B452,'DIC 13'!$A$9:$C$520,3,FALSE),0)</f>
        <v>0</v>
      </c>
    </row>
    <row r="453" spans="1:16" ht="15">
      <c r="A453" s="102"/>
      <c r="B453" s="32">
        <v>160515</v>
      </c>
      <c r="C453" s="33" t="s">
        <v>110</v>
      </c>
      <c r="D453" s="104"/>
      <c r="E453" s="104"/>
      <c r="F453" s="104"/>
      <c r="G453" s="104"/>
      <c r="H453" s="104"/>
      <c r="I453" s="104"/>
      <c r="J453" s="104"/>
      <c r="K453" s="104"/>
      <c r="L453" s="104"/>
      <c r="M453" s="104"/>
      <c r="N453" s="104">
        <f>IFERROR(VLOOKUP($B453,'OCT 13'!$A$9:$C$520,3,FALSE),0)</f>
        <v>0</v>
      </c>
      <c r="O453" s="104">
        <f>IFERROR(VLOOKUP($B453,'NOV 13'!$A$9:$C$520,3,FALSE),0)</f>
        <v>0</v>
      </c>
      <c r="P453" s="104">
        <f>IFERROR(VLOOKUP($B453,'DIC 13'!$A$9:$C$520,3,FALSE),0)</f>
        <v>0</v>
      </c>
    </row>
    <row r="454" spans="1:16" ht="15">
      <c r="A454" s="102"/>
      <c r="B454" s="32">
        <v>160590</v>
      </c>
      <c r="C454" s="33" t="s">
        <v>111</v>
      </c>
      <c r="D454" s="104"/>
      <c r="E454" s="104"/>
      <c r="F454" s="104"/>
      <c r="G454" s="104"/>
      <c r="H454" s="104"/>
      <c r="I454" s="104"/>
      <c r="J454" s="104"/>
      <c r="K454" s="104"/>
      <c r="L454" s="104"/>
      <c r="M454" s="104"/>
      <c r="N454" s="104">
        <f>IFERROR(VLOOKUP($B454,'OCT 13'!$A$9:$C$520,3,FALSE),0)</f>
        <v>0</v>
      </c>
      <c r="O454" s="104">
        <f>IFERROR(VLOOKUP($B454,'NOV 13'!$A$9:$C$520,3,FALSE),0)</f>
        <v>0</v>
      </c>
      <c r="P454" s="104">
        <f>IFERROR(VLOOKUP($B454,'DIC 13'!$A$9:$C$520,3,FALSE),0)</f>
        <v>0</v>
      </c>
    </row>
    <row r="455" spans="1:16" ht="15">
      <c r="A455" s="102"/>
      <c r="B455" s="32">
        <v>1606</v>
      </c>
      <c r="C455" s="33" t="s">
        <v>112</v>
      </c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>
        <f>IFERROR(VLOOKUP($B455,'OCT 13'!$A$9:$C$520,3,FALSE),0)</f>
        <v>0</v>
      </c>
      <c r="O455" s="104">
        <f>IFERROR(VLOOKUP($B455,'NOV 13'!$A$9:$C$520,3,FALSE),0)</f>
        <v>0</v>
      </c>
      <c r="P455" s="104">
        <f>IFERROR(VLOOKUP($B455,'DIC 13'!$A$9:$C$520,3,FALSE),0)</f>
        <v>0</v>
      </c>
    </row>
    <row r="456" spans="1:16" ht="15">
      <c r="A456" s="102"/>
      <c r="B456" s="32">
        <v>1607</v>
      </c>
      <c r="C456" s="33" t="s">
        <v>113</v>
      </c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>
        <f>IFERROR(VLOOKUP($B456,'OCT 13'!$A$9:$C$520,3,FALSE),0)</f>
        <v>0</v>
      </c>
      <c r="O456" s="104">
        <f>IFERROR(VLOOKUP($B456,'NOV 13'!$A$9:$C$520,3,FALSE),0)</f>
        <v>0</v>
      </c>
      <c r="P456" s="104">
        <f>IFERROR(VLOOKUP($B456,'DIC 13'!$A$9:$C$520,3,FALSE),0)</f>
        <v>0</v>
      </c>
    </row>
    <row r="457" spans="1:16" ht="15">
      <c r="A457" s="102"/>
      <c r="B457" s="32">
        <v>1608</v>
      </c>
      <c r="C457" s="33" t="s">
        <v>114</v>
      </c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>
        <f>IFERROR(VLOOKUP($B457,'OCT 13'!$A$9:$C$520,3,FALSE),0)</f>
        <v>0</v>
      </c>
      <c r="O457" s="104">
        <f>IFERROR(VLOOKUP($B457,'NOV 13'!$A$9:$C$520,3,FALSE),0)</f>
        <v>0</v>
      </c>
      <c r="P457" s="104">
        <f>IFERROR(VLOOKUP($B457,'DIC 13'!$A$9:$C$520,3,FALSE),0)</f>
        <v>0</v>
      </c>
    </row>
    <row r="458" spans="1:16" ht="15">
      <c r="A458" s="102"/>
      <c r="B458" s="32">
        <v>1609</v>
      </c>
      <c r="C458" s="33" t="s">
        <v>115</v>
      </c>
      <c r="D458" s="104"/>
      <c r="E458" s="104"/>
      <c r="F458" s="104"/>
      <c r="G458" s="104"/>
      <c r="H458" s="104"/>
      <c r="I458" s="104"/>
      <c r="J458" s="104"/>
      <c r="K458" s="104"/>
      <c r="L458" s="104"/>
      <c r="M458" s="104"/>
      <c r="N458" s="104">
        <f>IFERROR(VLOOKUP($B458,'OCT 13'!$A$9:$C$520,3,FALSE),0)</f>
        <v>0</v>
      </c>
      <c r="O458" s="104">
        <f>IFERROR(VLOOKUP($B458,'NOV 13'!$A$9:$C$520,3,FALSE),0)</f>
        <v>0</v>
      </c>
      <c r="P458" s="104">
        <f>IFERROR(VLOOKUP($B458,'DIC 13'!$A$9:$C$520,3,FALSE),0)</f>
        <v>0</v>
      </c>
    </row>
    <row r="459" spans="1:16" ht="15">
      <c r="A459" s="102"/>
      <c r="B459" s="32">
        <v>1611</v>
      </c>
      <c r="C459" s="33" t="s">
        <v>116</v>
      </c>
      <c r="D459" s="104"/>
      <c r="E459" s="104"/>
      <c r="F459" s="104"/>
      <c r="G459" s="104"/>
      <c r="H459" s="104"/>
      <c r="I459" s="104"/>
      <c r="J459" s="104"/>
      <c r="K459" s="104"/>
      <c r="L459" s="104"/>
      <c r="M459" s="104"/>
      <c r="N459" s="104">
        <f>IFERROR(VLOOKUP($B459,'OCT 13'!$A$9:$C$520,3,FALSE),0)</f>
        <v>0</v>
      </c>
      <c r="O459" s="104">
        <f>IFERROR(VLOOKUP($B459,'NOV 13'!$A$9:$C$520,3,FALSE),0)</f>
        <v>0</v>
      </c>
      <c r="P459" s="104">
        <f>IFERROR(VLOOKUP($B459,'DIC 13'!$A$9:$C$520,3,FALSE),0)</f>
        <v>0</v>
      </c>
    </row>
    <row r="460" spans="1:16" ht="15">
      <c r="A460" s="102"/>
      <c r="B460" s="32">
        <v>1612</v>
      </c>
      <c r="C460" s="33" t="s">
        <v>117</v>
      </c>
      <c r="D460" s="104"/>
      <c r="E460" s="104"/>
      <c r="F460" s="104"/>
      <c r="G460" s="104"/>
      <c r="H460" s="104"/>
      <c r="I460" s="104"/>
      <c r="J460" s="104"/>
      <c r="K460" s="104"/>
      <c r="L460" s="104"/>
      <c r="M460" s="104"/>
      <c r="N460" s="104">
        <f>IFERROR(VLOOKUP($B460,'OCT 13'!$A$9:$C$520,3,FALSE),0)</f>
        <v>0</v>
      </c>
      <c r="O460" s="104">
        <f>IFERROR(VLOOKUP($B460,'NOV 13'!$A$9:$C$520,3,FALSE),0)</f>
        <v>0</v>
      </c>
      <c r="P460" s="104">
        <f>IFERROR(VLOOKUP($B460,'DIC 13'!$A$9:$C$520,3,FALSE),0)</f>
        <v>0</v>
      </c>
    </row>
    <row r="461" spans="1:16" ht="15">
      <c r="A461" s="102"/>
      <c r="B461" s="32">
        <v>1613</v>
      </c>
      <c r="C461" s="33" t="s">
        <v>118</v>
      </c>
      <c r="D461" s="104"/>
      <c r="E461" s="104"/>
      <c r="F461" s="104"/>
      <c r="G461" s="104"/>
      <c r="H461" s="104"/>
      <c r="I461" s="104"/>
      <c r="J461" s="104"/>
      <c r="K461" s="104"/>
      <c r="L461" s="104"/>
      <c r="M461" s="104"/>
      <c r="N461" s="104">
        <f>IFERROR(VLOOKUP($B461,'OCT 13'!$A$9:$C$520,3,FALSE),0)</f>
        <v>0</v>
      </c>
      <c r="O461" s="104">
        <f>IFERROR(VLOOKUP($B461,'NOV 13'!$A$9:$C$520,3,FALSE),0)</f>
        <v>0</v>
      </c>
      <c r="P461" s="104">
        <f>IFERROR(VLOOKUP($B461,'DIC 13'!$A$9:$C$520,3,FALSE),0)</f>
        <v>0</v>
      </c>
    </row>
    <row r="462" spans="1:16" ht="15">
      <c r="A462" s="102"/>
      <c r="B462" s="32">
        <v>1614</v>
      </c>
      <c r="C462" s="33" t="s">
        <v>119</v>
      </c>
      <c r="D462" s="104"/>
      <c r="E462" s="104"/>
      <c r="F462" s="104"/>
      <c r="G462" s="104"/>
      <c r="H462" s="104"/>
      <c r="I462" s="104"/>
      <c r="J462" s="104"/>
      <c r="K462" s="104"/>
      <c r="L462" s="104"/>
      <c r="M462" s="104"/>
      <c r="N462" s="104">
        <f>IFERROR(VLOOKUP($B462,'OCT 13'!$A$9:$C$520,3,FALSE),0)</f>
        <v>0</v>
      </c>
      <c r="O462" s="104">
        <f>IFERROR(VLOOKUP($B462,'NOV 13'!$A$9:$C$520,3,FALSE),0)</f>
        <v>0</v>
      </c>
      <c r="P462" s="104">
        <f>IFERROR(VLOOKUP($B462,'DIC 13'!$A$9:$C$520,3,FALSE),0)</f>
        <v>0</v>
      </c>
    </row>
    <row r="463" spans="1:16" ht="15">
      <c r="A463" s="102"/>
      <c r="B463" s="32">
        <v>161405</v>
      </c>
      <c r="C463" s="33" t="s">
        <v>120</v>
      </c>
      <c r="D463" s="104"/>
      <c r="E463" s="104"/>
      <c r="F463" s="104"/>
      <c r="G463" s="104"/>
      <c r="H463" s="104"/>
      <c r="I463" s="104"/>
      <c r="J463" s="104"/>
      <c r="K463" s="104"/>
      <c r="L463" s="104"/>
      <c r="M463" s="104"/>
      <c r="N463" s="104">
        <f>IFERROR(VLOOKUP($B463,'OCT 13'!$A$9:$C$520,3,FALSE),0)</f>
        <v>0</v>
      </c>
      <c r="O463" s="104">
        <f>IFERROR(VLOOKUP($B463,'NOV 13'!$A$9:$C$520,3,FALSE),0)</f>
        <v>0</v>
      </c>
      <c r="P463" s="104">
        <f>IFERROR(VLOOKUP($B463,'DIC 13'!$A$9:$C$520,3,FALSE),0)</f>
        <v>0</v>
      </c>
    </row>
    <row r="464" spans="1:16" ht="15">
      <c r="A464" s="102"/>
      <c r="B464" s="32">
        <v>161410</v>
      </c>
      <c r="C464" s="33" t="s">
        <v>121</v>
      </c>
      <c r="D464" s="104"/>
      <c r="E464" s="104"/>
      <c r="F464" s="104"/>
      <c r="G464" s="104"/>
      <c r="H464" s="104"/>
      <c r="I464" s="104"/>
      <c r="J464" s="104"/>
      <c r="K464" s="104"/>
      <c r="L464" s="104"/>
      <c r="M464" s="104"/>
      <c r="N464" s="104">
        <f>IFERROR(VLOOKUP($B464,'OCT 13'!$A$9:$C$520,3,FALSE),0)</f>
        <v>0</v>
      </c>
      <c r="O464" s="104">
        <f>IFERROR(VLOOKUP($B464,'NOV 13'!$A$9:$C$520,3,FALSE),0)</f>
        <v>0</v>
      </c>
      <c r="P464" s="104">
        <f>IFERROR(VLOOKUP($B464,'DIC 13'!$A$9:$C$520,3,FALSE),0)</f>
        <v>0</v>
      </c>
    </row>
    <row r="465" spans="1:16" ht="15">
      <c r="A465" s="102"/>
      <c r="B465" s="32">
        <v>161415</v>
      </c>
      <c r="C465" s="33" t="s">
        <v>122</v>
      </c>
      <c r="D465" s="104"/>
      <c r="E465" s="104"/>
      <c r="F465" s="104"/>
      <c r="G465" s="104"/>
      <c r="H465" s="104"/>
      <c r="I465" s="104"/>
      <c r="J465" s="104"/>
      <c r="K465" s="104"/>
      <c r="L465" s="104"/>
      <c r="M465" s="104"/>
      <c r="N465" s="104">
        <f>IFERROR(VLOOKUP($B465,'OCT 13'!$A$9:$C$520,3,FALSE),0)</f>
        <v>0</v>
      </c>
      <c r="O465" s="104">
        <f>IFERROR(VLOOKUP($B465,'NOV 13'!$A$9:$C$520,3,FALSE),0)</f>
        <v>0</v>
      </c>
      <c r="P465" s="104">
        <f>IFERROR(VLOOKUP($B465,'DIC 13'!$A$9:$C$520,3,FALSE),0)</f>
        <v>0</v>
      </c>
    </row>
    <row r="466" spans="1:16" ht="15">
      <c r="A466" s="102"/>
      <c r="B466" s="32">
        <v>161420</v>
      </c>
      <c r="C466" s="33" t="s">
        <v>123</v>
      </c>
      <c r="D466" s="104"/>
      <c r="E466" s="104"/>
      <c r="F466" s="104"/>
      <c r="G466" s="104"/>
      <c r="H466" s="104"/>
      <c r="I466" s="104"/>
      <c r="J466" s="104"/>
      <c r="K466" s="104"/>
      <c r="L466" s="104"/>
      <c r="M466" s="104"/>
      <c r="N466" s="104">
        <f>IFERROR(VLOOKUP($B466,'OCT 13'!$A$9:$C$520,3,FALSE),0)</f>
        <v>0</v>
      </c>
      <c r="O466" s="104">
        <f>IFERROR(VLOOKUP($B466,'NOV 13'!$A$9:$C$520,3,FALSE),0)</f>
        <v>0</v>
      </c>
      <c r="P466" s="104">
        <f>IFERROR(VLOOKUP($B466,'DIC 13'!$A$9:$C$520,3,FALSE),0)</f>
        <v>0</v>
      </c>
    </row>
    <row r="467" spans="1:16" ht="15">
      <c r="A467" s="102"/>
      <c r="B467" s="32">
        <v>161425</v>
      </c>
      <c r="C467" s="33" t="s">
        <v>124</v>
      </c>
      <c r="D467" s="104"/>
      <c r="E467" s="104"/>
      <c r="F467" s="104"/>
      <c r="G467" s="104"/>
      <c r="H467" s="104"/>
      <c r="I467" s="104"/>
      <c r="J467" s="104"/>
      <c r="K467" s="104"/>
      <c r="L467" s="104"/>
      <c r="M467" s="104"/>
      <c r="N467" s="104">
        <f>IFERROR(VLOOKUP($B467,'OCT 13'!$A$9:$C$520,3,FALSE),0)</f>
        <v>0</v>
      </c>
      <c r="O467" s="104">
        <f>IFERROR(VLOOKUP($B467,'NOV 13'!$A$9:$C$520,3,FALSE),0)</f>
        <v>0</v>
      </c>
      <c r="P467" s="104">
        <f>IFERROR(VLOOKUP($B467,'DIC 13'!$A$9:$C$520,3,FALSE),0)</f>
        <v>0</v>
      </c>
    </row>
    <row r="468" spans="1:16" ht="15">
      <c r="A468" s="102"/>
      <c r="B468" s="32">
        <v>161430</v>
      </c>
      <c r="C468" s="33" t="s">
        <v>125</v>
      </c>
      <c r="D468" s="104"/>
      <c r="E468" s="104"/>
      <c r="F468" s="104"/>
      <c r="G468" s="104"/>
      <c r="H468" s="104"/>
      <c r="I468" s="104"/>
      <c r="J468" s="104"/>
      <c r="K468" s="104"/>
      <c r="L468" s="104"/>
      <c r="M468" s="104"/>
      <c r="N468" s="104">
        <f>IFERROR(VLOOKUP($B468,'OCT 13'!$A$9:$C$520,3,FALSE),0)</f>
        <v>0</v>
      </c>
      <c r="O468" s="104">
        <f>IFERROR(VLOOKUP($B468,'NOV 13'!$A$9:$C$520,3,FALSE),0)</f>
        <v>0</v>
      </c>
      <c r="P468" s="104">
        <f>IFERROR(VLOOKUP($B468,'DIC 13'!$A$9:$C$520,3,FALSE),0)</f>
        <v>0</v>
      </c>
    </row>
    <row r="469" spans="1:16" ht="15">
      <c r="A469" s="102"/>
      <c r="B469" s="32">
        <v>161490</v>
      </c>
      <c r="C469" s="33" t="s">
        <v>126</v>
      </c>
      <c r="D469" s="104"/>
      <c r="E469" s="104"/>
      <c r="F469" s="104"/>
      <c r="G469" s="104"/>
      <c r="H469" s="104"/>
      <c r="I469" s="104"/>
      <c r="J469" s="104"/>
      <c r="K469" s="104"/>
      <c r="L469" s="104"/>
      <c r="M469" s="104"/>
      <c r="N469" s="104">
        <f>IFERROR(VLOOKUP($B469,'OCT 13'!$A$9:$C$520,3,FALSE),0)</f>
        <v>0</v>
      </c>
      <c r="O469" s="104">
        <f>IFERROR(VLOOKUP($B469,'NOV 13'!$A$9:$C$520,3,FALSE),0)</f>
        <v>0</v>
      </c>
      <c r="P469" s="104">
        <f>IFERROR(VLOOKUP($B469,'DIC 13'!$A$9:$C$520,3,FALSE),0)</f>
        <v>0</v>
      </c>
    </row>
    <row r="470" spans="1:16" ht="15">
      <c r="A470" s="102"/>
      <c r="B470" s="32">
        <v>1615</v>
      </c>
      <c r="C470" s="33" t="s">
        <v>127</v>
      </c>
      <c r="D470" s="104"/>
      <c r="E470" s="104"/>
      <c r="F470" s="104"/>
      <c r="G470" s="104"/>
      <c r="H470" s="104"/>
      <c r="I470" s="104"/>
      <c r="J470" s="104"/>
      <c r="K470" s="104"/>
      <c r="L470" s="104"/>
      <c r="M470" s="104"/>
      <c r="N470" s="104">
        <f>IFERROR(VLOOKUP($B470,'OCT 13'!$A$9:$C$520,3,FALSE),0)</f>
        <v>0</v>
      </c>
      <c r="O470" s="104">
        <f>IFERROR(VLOOKUP($B470,'NOV 13'!$A$9:$C$520,3,FALSE),0)</f>
        <v>0</v>
      </c>
      <c r="P470" s="104">
        <f>IFERROR(VLOOKUP($B470,'DIC 13'!$A$9:$C$520,3,FALSE),0)</f>
        <v>0</v>
      </c>
    </row>
    <row r="471" spans="1:16" ht="15">
      <c r="A471" s="102"/>
      <c r="B471" s="32">
        <v>161505</v>
      </c>
      <c r="C471" s="33" t="s">
        <v>128</v>
      </c>
      <c r="D471" s="104"/>
      <c r="E471" s="104"/>
      <c r="F471" s="104"/>
      <c r="G471" s="104"/>
      <c r="H471" s="104"/>
      <c r="I471" s="104"/>
      <c r="J471" s="104"/>
      <c r="K471" s="104"/>
      <c r="L471" s="104"/>
      <c r="M471" s="104"/>
      <c r="N471" s="104">
        <f>IFERROR(VLOOKUP($B471,'OCT 13'!$A$9:$C$520,3,FALSE),0)</f>
        <v>0</v>
      </c>
      <c r="O471" s="104">
        <f>IFERROR(VLOOKUP($B471,'NOV 13'!$A$9:$C$520,3,FALSE),0)</f>
        <v>0</v>
      </c>
      <c r="P471" s="104">
        <f>IFERROR(VLOOKUP($B471,'DIC 13'!$A$9:$C$520,3,FALSE),0)</f>
        <v>0</v>
      </c>
    </row>
    <row r="472" spans="1:16" ht="15">
      <c r="A472" s="102"/>
      <c r="B472" s="32">
        <v>161510</v>
      </c>
      <c r="C472" s="33" t="s">
        <v>129</v>
      </c>
      <c r="D472" s="104"/>
      <c r="E472" s="104"/>
      <c r="F472" s="104"/>
      <c r="G472" s="104"/>
      <c r="H472" s="104"/>
      <c r="I472" s="104"/>
      <c r="J472" s="104"/>
      <c r="K472" s="104"/>
      <c r="L472" s="104"/>
      <c r="M472" s="104"/>
      <c r="N472" s="104">
        <f>IFERROR(VLOOKUP($B472,'OCT 13'!$A$9:$C$520,3,FALSE),0)</f>
        <v>0</v>
      </c>
      <c r="O472" s="104">
        <f>IFERROR(VLOOKUP($B472,'NOV 13'!$A$9:$C$520,3,FALSE),0)</f>
        <v>0</v>
      </c>
      <c r="P472" s="104">
        <f>IFERROR(VLOOKUP($B472,'DIC 13'!$A$9:$C$520,3,FALSE),0)</f>
        <v>0</v>
      </c>
    </row>
    <row r="473" spans="1:16" ht="15">
      <c r="A473" s="102"/>
      <c r="B473" s="32">
        <v>161515</v>
      </c>
      <c r="C473" s="33" t="s">
        <v>130</v>
      </c>
      <c r="D473" s="104"/>
      <c r="E473" s="104"/>
      <c r="F473" s="104"/>
      <c r="G473" s="104"/>
      <c r="H473" s="104"/>
      <c r="I473" s="104"/>
      <c r="J473" s="104"/>
      <c r="K473" s="104"/>
      <c r="L473" s="104"/>
      <c r="M473" s="104"/>
      <c r="N473" s="104">
        <f>IFERROR(VLOOKUP($B473,'OCT 13'!$A$9:$C$520,3,FALSE),0)</f>
        <v>0</v>
      </c>
      <c r="O473" s="104">
        <f>IFERROR(VLOOKUP($B473,'NOV 13'!$A$9:$C$520,3,FALSE),0)</f>
        <v>0</v>
      </c>
      <c r="P473" s="104">
        <f>IFERROR(VLOOKUP($B473,'DIC 13'!$A$9:$C$520,3,FALSE),0)</f>
        <v>0</v>
      </c>
    </row>
    <row r="474" spans="1:16" ht="15">
      <c r="A474" s="102"/>
      <c r="B474" s="32">
        <v>161520</v>
      </c>
      <c r="C474" s="33" t="s">
        <v>131</v>
      </c>
      <c r="D474" s="104"/>
      <c r="E474" s="104"/>
      <c r="F474" s="104"/>
      <c r="G474" s="104"/>
      <c r="H474" s="104"/>
      <c r="I474" s="104"/>
      <c r="J474" s="104"/>
      <c r="K474" s="104"/>
      <c r="L474" s="104"/>
      <c r="M474" s="104"/>
      <c r="N474" s="104">
        <f>IFERROR(VLOOKUP($B474,'OCT 13'!$A$9:$C$520,3,FALSE),0)</f>
        <v>0</v>
      </c>
      <c r="O474" s="104">
        <f>IFERROR(VLOOKUP($B474,'NOV 13'!$A$9:$C$520,3,FALSE),0)</f>
        <v>0</v>
      </c>
      <c r="P474" s="104">
        <f>IFERROR(VLOOKUP($B474,'DIC 13'!$A$9:$C$520,3,FALSE),0)</f>
        <v>0</v>
      </c>
    </row>
    <row r="475" spans="1:16" ht="15">
      <c r="A475" s="102"/>
      <c r="B475" s="32">
        <v>161525</v>
      </c>
      <c r="C475" s="33" t="s">
        <v>567</v>
      </c>
      <c r="D475" s="104"/>
      <c r="E475" s="104"/>
      <c r="F475" s="104"/>
      <c r="G475" s="104"/>
      <c r="H475" s="104"/>
      <c r="I475" s="104"/>
      <c r="J475" s="104"/>
      <c r="K475" s="104"/>
      <c r="L475" s="104"/>
      <c r="M475" s="104"/>
      <c r="N475" s="104">
        <f>IFERROR(VLOOKUP($B475,'OCT 13'!$A$9:$C$520,3,FALSE),0)</f>
        <v>0</v>
      </c>
      <c r="O475" s="104">
        <f>IFERROR(VLOOKUP($B475,'NOV 13'!$A$9:$C$520,3,FALSE),0)</f>
        <v>0</v>
      </c>
      <c r="P475" s="104">
        <f>IFERROR(VLOOKUP($B475,'DIC 13'!$A$9:$C$520,3,FALSE),0)</f>
        <v>0</v>
      </c>
    </row>
    <row r="476" spans="1:16" ht="15">
      <c r="A476" s="102"/>
      <c r="B476" s="32">
        <v>161530</v>
      </c>
      <c r="C476" s="33" t="s">
        <v>568</v>
      </c>
      <c r="D476" s="104"/>
      <c r="E476" s="104"/>
      <c r="F476" s="104"/>
      <c r="G476" s="104"/>
      <c r="H476" s="104"/>
      <c r="I476" s="104"/>
      <c r="J476" s="104"/>
      <c r="K476" s="104"/>
      <c r="L476" s="104"/>
      <c r="M476" s="104"/>
      <c r="N476" s="104">
        <f>IFERROR(VLOOKUP($B476,'OCT 13'!$A$9:$C$520,3,FALSE),0)</f>
        <v>0</v>
      </c>
      <c r="O476" s="104">
        <f>IFERROR(VLOOKUP($B476,'NOV 13'!$A$9:$C$520,3,FALSE),0)</f>
        <v>0</v>
      </c>
      <c r="P476" s="104">
        <f>IFERROR(VLOOKUP($B476,'DIC 13'!$A$9:$C$520,3,FALSE),0)</f>
        <v>0</v>
      </c>
    </row>
    <row r="477" spans="1:16" ht="15">
      <c r="A477" s="102"/>
      <c r="B477" s="32">
        <v>1690</v>
      </c>
      <c r="C477" s="33" t="s">
        <v>132</v>
      </c>
      <c r="D477" s="104"/>
      <c r="E477" s="104"/>
      <c r="F477" s="104"/>
      <c r="G477" s="104"/>
      <c r="H477" s="104"/>
      <c r="I477" s="104"/>
      <c r="J477" s="104"/>
      <c r="K477" s="104"/>
      <c r="L477" s="104"/>
      <c r="M477" s="104"/>
      <c r="N477" s="104">
        <f>IFERROR(VLOOKUP($B477,'OCT 13'!$A$9:$C$520,3,FALSE),0)</f>
        <v>1.26</v>
      </c>
      <c r="O477" s="104">
        <f>IFERROR(VLOOKUP($B477,'NOV 13'!$A$9:$C$520,3,FALSE),0)</f>
        <v>7.2260000000000005E-2</v>
      </c>
      <c r="P477" s="104">
        <f>IFERROR(VLOOKUP($B477,'DIC 13'!$A$9:$C$520,3,FALSE),0)</f>
        <v>7.2260000000000005E-2</v>
      </c>
    </row>
    <row r="478" spans="1:16" ht="15">
      <c r="A478" s="102"/>
      <c r="B478" s="32">
        <v>169005</v>
      </c>
      <c r="C478" s="33" t="s">
        <v>133</v>
      </c>
      <c r="D478" s="104"/>
      <c r="E478" s="104"/>
      <c r="F478" s="104"/>
      <c r="G478" s="104"/>
      <c r="H478" s="104"/>
      <c r="I478" s="104"/>
      <c r="J478" s="104"/>
      <c r="K478" s="104"/>
      <c r="L478" s="104"/>
      <c r="M478" s="104"/>
      <c r="N478" s="104">
        <f>IFERROR(VLOOKUP($B478,'OCT 13'!$A$9:$C$520,3,FALSE),0)</f>
        <v>1.26</v>
      </c>
      <c r="O478" s="104">
        <f>IFERROR(VLOOKUP($B478,'NOV 13'!$A$9:$C$520,3,FALSE),0)</f>
        <v>7.2260000000000005E-2</v>
      </c>
      <c r="P478" s="104">
        <f>IFERROR(VLOOKUP($B478,'DIC 13'!$A$9:$C$520,3,FALSE),0)</f>
        <v>7.2260000000000005E-2</v>
      </c>
    </row>
    <row r="479" spans="1:16" ht="15">
      <c r="A479" s="102"/>
      <c r="B479" s="32">
        <v>169010</v>
      </c>
      <c r="C479" s="33" t="s">
        <v>134</v>
      </c>
      <c r="D479" s="104"/>
      <c r="E479" s="104"/>
      <c r="F479" s="104"/>
      <c r="G479" s="104"/>
      <c r="H479" s="104"/>
      <c r="I479" s="104"/>
      <c r="J479" s="104"/>
      <c r="K479" s="104"/>
      <c r="L479" s="104"/>
      <c r="M479" s="104"/>
      <c r="N479" s="104">
        <f>IFERROR(VLOOKUP($B479,'OCT 13'!$A$9:$C$520,3,FALSE),0)</f>
        <v>0</v>
      </c>
      <c r="O479" s="104">
        <f>IFERROR(VLOOKUP($B479,'NOV 13'!$A$9:$C$520,3,FALSE),0)</f>
        <v>0</v>
      </c>
      <c r="P479" s="104">
        <f>IFERROR(VLOOKUP($B479,'DIC 13'!$A$9:$C$520,3,FALSE),0)</f>
        <v>0</v>
      </c>
    </row>
    <row r="480" spans="1:16" ht="15">
      <c r="A480" s="102"/>
      <c r="B480" s="32">
        <v>169015</v>
      </c>
      <c r="C480" s="33" t="s">
        <v>135</v>
      </c>
      <c r="D480" s="104"/>
      <c r="E480" s="104"/>
      <c r="F480" s="104"/>
      <c r="G480" s="104"/>
      <c r="H480" s="104"/>
      <c r="I480" s="104"/>
      <c r="J480" s="104"/>
      <c r="K480" s="104"/>
      <c r="L480" s="104"/>
      <c r="M480" s="104"/>
      <c r="N480" s="104">
        <f>IFERROR(VLOOKUP($B480,'OCT 13'!$A$9:$C$520,3,FALSE),0)</f>
        <v>0</v>
      </c>
      <c r="O480" s="104">
        <f>IFERROR(VLOOKUP($B480,'NOV 13'!$A$9:$C$520,3,FALSE),0)</f>
        <v>0</v>
      </c>
      <c r="P480" s="104">
        <f>IFERROR(VLOOKUP($B480,'DIC 13'!$A$9:$C$520,3,FALSE),0)</f>
        <v>0</v>
      </c>
    </row>
    <row r="481" spans="1:16" ht="15">
      <c r="A481" s="102"/>
      <c r="B481" s="32">
        <v>169020</v>
      </c>
      <c r="C481" s="33" t="s">
        <v>136</v>
      </c>
      <c r="D481" s="104"/>
      <c r="E481" s="104"/>
      <c r="F481" s="104"/>
      <c r="G481" s="104"/>
      <c r="H481" s="104"/>
      <c r="I481" s="104"/>
      <c r="J481" s="104"/>
      <c r="K481" s="104"/>
      <c r="L481" s="104"/>
      <c r="M481" s="104"/>
      <c r="N481" s="104">
        <f>IFERROR(VLOOKUP($B481,'OCT 13'!$A$9:$C$520,3,FALSE),0)</f>
        <v>0</v>
      </c>
      <c r="O481" s="104">
        <f>IFERROR(VLOOKUP($B481,'NOV 13'!$A$9:$C$520,3,FALSE),0)</f>
        <v>0</v>
      </c>
      <c r="P481" s="104">
        <f>IFERROR(VLOOKUP($B481,'DIC 13'!$A$9:$C$520,3,FALSE),0)</f>
        <v>0</v>
      </c>
    </row>
    <row r="482" spans="1:16" ht="15">
      <c r="A482" s="102"/>
      <c r="B482" s="32">
        <v>169025</v>
      </c>
      <c r="C482" s="33" t="s">
        <v>137</v>
      </c>
      <c r="D482" s="104"/>
      <c r="E482" s="104"/>
      <c r="F482" s="104"/>
      <c r="G482" s="104"/>
      <c r="H482" s="104"/>
      <c r="I482" s="104"/>
      <c r="J482" s="104"/>
      <c r="K482" s="104"/>
      <c r="L482" s="104"/>
      <c r="M482" s="104"/>
      <c r="N482" s="104">
        <f>IFERROR(VLOOKUP($B482,'OCT 13'!$A$9:$C$520,3,FALSE),0)</f>
        <v>0</v>
      </c>
      <c r="O482" s="104">
        <f>IFERROR(VLOOKUP($B482,'NOV 13'!$A$9:$C$520,3,FALSE),0)</f>
        <v>0</v>
      </c>
      <c r="P482" s="104">
        <f>IFERROR(VLOOKUP($B482,'DIC 13'!$A$9:$C$520,3,FALSE),0)</f>
        <v>0</v>
      </c>
    </row>
    <row r="483" spans="1:16" ht="15">
      <c r="A483" s="102"/>
      <c r="B483" s="32">
        <v>169030</v>
      </c>
      <c r="C483" s="33" t="s">
        <v>138</v>
      </c>
      <c r="D483" s="104"/>
      <c r="E483" s="104"/>
      <c r="F483" s="104"/>
      <c r="G483" s="104"/>
      <c r="H483" s="104"/>
      <c r="I483" s="104"/>
      <c r="J483" s="104"/>
      <c r="K483" s="104"/>
      <c r="L483" s="104"/>
      <c r="M483" s="104"/>
      <c r="N483" s="104">
        <f>IFERROR(VLOOKUP($B483,'OCT 13'!$A$9:$C$520,3,FALSE),0)</f>
        <v>0</v>
      </c>
      <c r="O483" s="104">
        <f>IFERROR(VLOOKUP($B483,'NOV 13'!$A$9:$C$520,3,FALSE),0)</f>
        <v>0</v>
      </c>
      <c r="P483" s="104">
        <f>IFERROR(VLOOKUP($B483,'DIC 13'!$A$9:$C$520,3,FALSE),0)</f>
        <v>0</v>
      </c>
    </row>
    <row r="484" spans="1:16" ht="15">
      <c r="A484" s="102"/>
      <c r="B484" s="32">
        <v>169035</v>
      </c>
      <c r="C484" s="33" t="s">
        <v>139</v>
      </c>
      <c r="D484" s="104"/>
      <c r="E484" s="104"/>
      <c r="F484" s="104"/>
      <c r="G484" s="104"/>
      <c r="H484" s="104"/>
      <c r="I484" s="104"/>
      <c r="J484" s="104"/>
      <c r="K484" s="104"/>
      <c r="L484" s="104"/>
      <c r="M484" s="104"/>
      <c r="N484" s="104">
        <f>IFERROR(VLOOKUP($B484,'OCT 13'!$A$9:$C$520,3,FALSE),0)</f>
        <v>0</v>
      </c>
      <c r="O484" s="104">
        <f>IFERROR(VLOOKUP($B484,'NOV 13'!$A$9:$C$520,3,FALSE),0)</f>
        <v>0</v>
      </c>
      <c r="P484" s="104">
        <f>IFERROR(VLOOKUP($B484,'DIC 13'!$A$9:$C$520,3,FALSE),0)</f>
        <v>0</v>
      </c>
    </row>
    <row r="485" spans="1:16" ht="15">
      <c r="A485" s="102"/>
      <c r="B485" s="32">
        <v>169090</v>
      </c>
      <c r="C485" s="33" t="s">
        <v>111</v>
      </c>
      <c r="D485" s="104"/>
      <c r="E485" s="104"/>
      <c r="F485" s="104"/>
      <c r="G485" s="104"/>
      <c r="H485" s="104"/>
      <c r="I485" s="104"/>
      <c r="J485" s="104"/>
      <c r="K485" s="104"/>
      <c r="L485" s="104"/>
      <c r="M485" s="104"/>
      <c r="N485" s="104">
        <f>IFERROR(VLOOKUP($B485,'OCT 13'!$A$9:$C$520,3,FALSE),0)</f>
        <v>0</v>
      </c>
      <c r="O485" s="104">
        <f>IFERROR(VLOOKUP($B485,'NOV 13'!$A$9:$C$520,3,FALSE),0)</f>
        <v>0</v>
      </c>
      <c r="P485" s="104">
        <f>IFERROR(VLOOKUP($B485,'DIC 13'!$A$9:$C$520,3,FALSE),0)</f>
        <v>0</v>
      </c>
    </row>
    <row r="486" spans="1:16" ht="15">
      <c r="A486" s="102"/>
      <c r="B486" s="32">
        <v>1699</v>
      </c>
      <c r="C486" s="33" t="s">
        <v>140</v>
      </c>
      <c r="D486" s="104"/>
      <c r="E486" s="104"/>
      <c r="F486" s="104"/>
      <c r="G486" s="104"/>
      <c r="H486" s="104"/>
      <c r="I486" s="104"/>
      <c r="J486" s="104"/>
      <c r="K486" s="104"/>
      <c r="L486" s="104"/>
      <c r="M486" s="104"/>
      <c r="N486" s="104">
        <f>IFERROR(VLOOKUP($B486,'OCT 13'!$A$9:$C$520,3,FALSE),0)</f>
        <v>0</v>
      </c>
      <c r="O486" s="104">
        <f>IFERROR(VLOOKUP($B486,'NOV 13'!$A$9:$C$520,3,FALSE),0)</f>
        <v>0</v>
      </c>
      <c r="P486" s="104">
        <f>IFERROR(VLOOKUP($B486,'DIC 13'!$A$9:$C$520,3,FALSE),0)</f>
        <v>0</v>
      </c>
    </row>
    <row r="487" spans="1:16" ht="15">
      <c r="A487" s="102"/>
      <c r="B487" s="32">
        <v>169905</v>
      </c>
      <c r="C487" s="33" t="s">
        <v>141</v>
      </c>
      <c r="D487" s="104"/>
      <c r="E487" s="104"/>
      <c r="F487" s="104"/>
      <c r="G487" s="104"/>
      <c r="H487" s="104"/>
      <c r="I487" s="104"/>
      <c r="J487" s="104"/>
      <c r="K487" s="104"/>
      <c r="L487" s="104"/>
      <c r="M487" s="104"/>
      <c r="N487" s="104">
        <f>IFERROR(VLOOKUP($B487,'OCT 13'!$A$9:$C$520,3,FALSE),0)</f>
        <v>0</v>
      </c>
      <c r="O487" s="104">
        <f>IFERROR(VLOOKUP($B487,'NOV 13'!$A$9:$C$520,3,FALSE),0)</f>
        <v>0</v>
      </c>
      <c r="P487" s="104">
        <f>IFERROR(VLOOKUP($B487,'DIC 13'!$A$9:$C$520,3,FALSE),0)</f>
        <v>0</v>
      </c>
    </row>
    <row r="488" spans="1:16" ht="15">
      <c r="A488" s="102"/>
      <c r="B488" s="32">
        <v>169910</v>
      </c>
      <c r="C488" s="33" t="s">
        <v>142</v>
      </c>
      <c r="D488" s="104"/>
      <c r="E488" s="104"/>
      <c r="F488" s="104"/>
      <c r="G488" s="104"/>
      <c r="H488" s="104"/>
      <c r="I488" s="104"/>
      <c r="J488" s="104"/>
      <c r="K488" s="104"/>
      <c r="L488" s="104"/>
      <c r="M488" s="104"/>
      <c r="N488" s="104">
        <f>IFERROR(VLOOKUP($B488,'OCT 13'!$A$9:$C$520,3,FALSE),0)</f>
        <v>0</v>
      </c>
      <c r="O488" s="104">
        <f>IFERROR(VLOOKUP($B488,'NOV 13'!$A$9:$C$520,3,FALSE),0)</f>
        <v>0</v>
      </c>
      <c r="P488" s="104">
        <f>IFERROR(VLOOKUP($B488,'DIC 13'!$A$9:$C$520,3,FALSE),0)</f>
        <v>0</v>
      </c>
    </row>
    <row r="489" spans="1:16" ht="15">
      <c r="A489" s="102"/>
      <c r="B489" s="32">
        <v>17</v>
      </c>
      <c r="C489" s="33" t="s">
        <v>143</v>
      </c>
      <c r="D489" s="104"/>
      <c r="E489" s="104"/>
      <c r="F489" s="104"/>
      <c r="G489" s="104"/>
      <c r="H489" s="104"/>
      <c r="I489" s="104"/>
      <c r="J489" s="104"/>
      <c r="K489" s="104"/>
      <c r="L489" s="104"/>
      <c r="M489" s="104"/>
      <c r="N489" s="104">
        <f>IFERROR(VLOOKUP($B489,'OCT 13'!$A$9:$C$520,3,FALSE),0)</f>
        <v>0</v>
      </c>
      <c r="O489" s="104">
        <f>IFERROR(VLOOKUP($B489,'NOV 13'!$A$9:$C$520,3,FALSE),0)</f>
        <v>0</v>
      </c>
      <c r="P489" s="104">
        <f>IFERROR(VLOOKUP($B489,'DIC 13'!$A$9:$C$520,3,FALSE),0)</f>
        <v>0</v>
      </c>
    </row>
    <row r="490" spans="1:16" ht="15">
      <c r="A490" s="102"/>
      <c r="B490" s="32">
        <v>1701</v>
      </c>
      <c r="C490" s="33" t="s">
        <v>144</v>
      </c>
      <c r="D490" s="104"/>
      <c r="E490" s="104"/>
      <c r="F490" s="104"/>
      <c r="G490" s="104"/>
      <c r="H490" s="104"/>
      <c r="I490" s="104"/>
      <c r="J490" s="104"/>
      <c r="K490" s="104"/>
      <c r="L490" s="104"/>
      <c r="M490" s="104"/>
      <c r="N490" s="104">
        <f>IFERROR(VLOOKUP($B490,'OCT 13'!$A$9:$C$520,3,FALSE),0)</f>
        <v>0</v>
      </c>
      <c r="O490" s="104">
        <f>IFERROR(VLOOKUP($B490,'NOV 13'!$A$9:$C$520,3,FALSE),0)</f>
        <v>0</v>
      </c>
      <c r="P490" s="104">
        <f>IFERROR(VLOOKUP($B490,'DIC 13'!$A$9:$C$520,3,FALSE),0)</f>
        <v>0</v>
      </c>
    </row>
    <row r="491" spans="1:16" ht="15">
      <c r="A491" s="102"/>
      <c r="B491" s="32">
        <v>170105</v>
      </c>
      <c r="C491" s="33" t="s">
        <v>145</v>
      </c>
      <c r="D491" s="104"/>
      <c r="E491" s="104"/>
      <c r="F491" s="104"/>
      <c r="G491" s="104"/>
      <c r="H491" s="104"/>
      <c r="I491" s="104"/>
      <c r="J491" s="104"/>
      <c r="K491" s="104"/>
      <c r="L491" s="104"/>
      <c r="M491" s="104"/>
      <c r="N491" s="104">
        <f>IFERROR(VLOOKUP($B491,'OCT 13'!$A$9:$C$520,3,FALSE),0)</f>
        <v>0</v>
      </c>
      <c r="O491" s="104">
        <f>IFERROR(VLOOKUP($B491,'NOV 13'!$A$9:$C$520,3,FALSE),0)</f>
        <v>0</v>
      </c>
      <c r="P491" s="104">
        <f>IFERROR(VLOOKUP($B491,'DIC 13'!$A$9:$C$520,3,FALSE),0)</f>
        <v>0</v>
      </c>
    </row>
    <row r="492" spans="1:16" ht="15">
      <c r="A492" s="102"/>
      <c r="B492" s="32">
        <v>170110</v>
      </c>
      <c r="C492" s="33" t="s">
        <v>146</v>
      </c>
      <c r="D492" s="104"/>
      <c r="E492" s="104"/>
      <c r="F492" s="104"/>
      <c r="G492" s="104"/>
      <c r="H492" s="104"/>
      <c r="I492" s="104"/>
      <c r="J492" s="104"/>
      <c r="K492" s="104"/>
      <c r="L492" s="104"/>
      <c r="M492" s="104"/>
      <c r="N492" s="104">
        <f>IFERROR(VLOOKUP($B492,'OCT 13'!$A$9:$C$520,3,FALSE),0)</f>
        <v>0</v>
      </c>
      <c r="O492" s="104">
        <f>IFERROR(VLOOKUP($B492,'NOV 13'!$A$9:$C$520,3,FALSE),0)</f>
        <v>0</v>
      </c>
      <c r="P492" s="104">
        <f>IFERROR(VLOOKUP($B492,'DIC 13'!$A$9:$C$520,3,FALSE),0)</f>
        <v>0</v>
      </c>
    </row>
    <row r="493" spans="1:16" ht="15">
      <c r="A493" s="102"/>
      <c r="B493" s="32">
        <v>170115</v>
      </c>
      <c r="C493" s="33" t="s">
        <v>147</v>
      </c>
      <c r="D493" s="104"/>
      <c r="E493" s="104"/>
      <c r="F493" s="104"/>
      <c r="G493" s="104"/>
      <c r="H493" s="104"/>
      <c r="I493" s="104"/>
      <c r="J493" s="104"/>
      <c r="K493" s="104"/>
      <c r="L493" s="104"/>
      <c r="M493" s="104"/>
      <c r="N493" s="104">
        <f>IFERROR(VLOOKUP($B493,'OCT 13'!$A$9:$C$520,3,FALSE),0)</f>
        <v>0</v>
      </c>
      <c r="O493" s="104">
        <f>IFERROR(VLOOKUP($B493,'NOV 13'!$A$9:$C$520,3,FALSE),0)</f>
        <v>0</v>
      </c>
      <c r="P493" s="104">
        <f>IFERROR(VLOOKUP($B493,'DIC 13'!$A$9:$C$520,3,FALSE),0)</f>
        <v>0</v>
      </c>
    </row>
    <row r="494" spans="1:16" ht="15">
      <c r="A494" s="102"/>
      <c r="B494" s="32">
        <v>170120</v>
      </c>
      <c r="C494" s="33" t="s">
        <v>148</v>
      </c>
      <c r="D494" s="104"/>
      <c r="E494" s="104"/>
      <c r="F494" s="104"/>
      <c r="G494" s="104"/>
      <c r="H494" s="104"/>
      <c r="I494" s="104"/>
      <c r="J494" s="104"/>
      <c r="K494" s="104"/>
      <c r="L494" s="104"/>
      <c r="M494" s="104"/>
      <c r="N494" s="104">
        <f>IFERROR(VLOOKUP($B494,'OCT 13'!$A$9:$C$520,3,FALSE),0)</f>
        <v>0</v>
      </c>
      <c r="O494" s="104">
        <f>IFERROR(VLOOKUP($B494,'NOV 13'!$A$9:$C$520,3,FALSE),0)</f>
        <v>0</v>
      </c>
      <c r="P494" s="104">
        <f>IFERROR(VLOOKUP($B494,'DIC 13'!$A$9:$C$520,3,FALSE),0)</f>
        <v>0</v>
      </c>
    </row>
    <row r="495" spans="1:16" ht="15">
      <c r="A495" s="102"/>
      <c r="B495" s="32">
        <v>1702</v>
      </c>
      <c r="C495" s="33" t="s">
        <v>149</v>
      </c>
      <c r="D495" s="104"/>
      <c r="E495" s="104"/>
      <c r="F495" s="104"/>
      <c r="G495" s="104"/>
      <c r="H495" s="104"/>
      <c r="I495" s="104"/>
      <c r="J495" s="104"/>
      <c r="K495" s="104"/>
      <c r="L495" s="104"/>
      <c r="M495" s="104"/>
      <c r="N495" s="104">
        <f>IFERROR(VLOOKUP($B495,'OCT 13'!$A$9:$C$520,3,FALSE),0)</f>
        <v>0</v>
      </c>
      <c r="O495" s="104">
        <f>IFERROR(VLOOKUP($B495,'NOV 13'!$A$9:$C$520,3,FALSE),0)</f>
        <v>0</v>
      </c>
      <c r="P495" s="104">
        <f>IFERROR(VLOOKUP($B495,'DIC 13'!$A$9:$C$520,3,FALSE),0)</f>
        <v>0</v>
      </c>
    </row>
    <row r="496" spans="1:16" ht="15">
      <c r="A496" s="102"/>
      <c r="B496" s="32">
        <v>170205</v>
      </c>
      <c r="C496" s="33" t="s">
        <v>145</v>
      </c>
      <c r="D496" s="104"/>
      <c r="E496" s="104"/>
      <c r="F496" s="104"/>
      <c r="G496" s="104"/>
      <c r="H496" s="104"/>
      <c r="I496" s="104"/>
      <c r="J496" s="104"/>
      <c r="K496" s="104"/>
      <c r="L496" s="104"/>
      <c r="M496" s="104"/>
      <c r="N496" s="104">
        <f>IFERROR(VLOOKUP($B496,'OCT 13'!$A$9:$C$520,3,FALSE),0)</f>
        <v>0</v>
      </c>
      <c r="O496" s="104">
        <f>IFERROR(VLOOKUP($B496,'NOV 13'!$A$9:$C$520,3,FALSE),0)</f>
        <v>0</v>
      </c>
      <c r="P496" s="104">
        <f>IFERROR(VLOOKUP($B496,'DIC 13'!$A$9:$C$520,3,FALSE),0)</f>
        <v>0</v>
      </c>
    </row>
    <row r="497" spans="1:16" ht="15">
      <c r="A497" s="102"/>
      <c r="B497" s="32">
        <v>170210</v>
      </c>
      <c r="C497" s="33" t="s">
        <v>150</v>
      </c>
      <c r="D497" s="104"/>
      <c r="E497" s="104"/>
      <c r="F497" s="104"/>
      <c r="G497" s="104"/>
      <c r="H497" s="104"/>
      <c r="I497" s="104"/>
      <c r="J497" s="104"/>
      <c r="K497" s="104"/>
      <c r="L497" s="104"/>
      <c r="M497" s="104"/>
      <c r="N497" s="104">
        <f>IFERROR(VLOOKUP($B497,'OCT 13'!$A$9:$C$520,3,FALSE),0)</f>
        <v>0</v>
      </c>
      <c r="O497" s="104">
        <f>IFERROR(VLOOKUP($B497,'NOV 13'!$A$9:$C$520,3,FALSE),0)</f>
        <v>0</v>
      </c>
      <c r="P497" s="104">
        <f>IFERROR(VLOOKUP($B497,'DIC 13'!$A$9:$C$520,3,FALSE),0)</f>
        <v>0</v>
      </c>
    </row>
    <row r="498" spans="1:16" ht="15">
      <c r="A498" s="102"/>
      <c r="B498" s="32">
        <v>170215</v>
      </c>
      <c r="C498" s="33" t="s">
        <v>151</v>
      </c>
      <c r="D498" s="104"/>
      <c r="E498" s="104"/>
      <c r="F498" s="104"/>
      <c r="G498" s="104"/>
      <c r="H498" s="104"/>
      <c r="I498" s="104"/>
      <c r="J498" s="104"/>
      <c r="K498" s="104"/>
      <c r="L498" s="104"/>
      <c r="M498" s="104"/>
      <c r="N498" s="104">
        <f>IFERROR(VLOOKUP($B498,'OCT 13'!$A$9:$C$520,3,FALSE),0)</f>
        <v>0</v>
      </c>
      <c r="O498" s="104">
        <f>IFERROR(VLOOKUP($B498,'NOV 13'!$A$9:$C$520,3,FALSE),0)</f>
        <v>0</v>
      </c>
      <c r="P498" s="104">
        <f>IFERROR(VLOOKUP($B498,'DIC 13'!$A$9:$C$520,3,FALSE),0)</f>
        <v>0</v>
      </c>
    </row>
    <row r="499" spans="1:16" ht="15">
      <c r="A499" s="102"/>
      <c r="B499" s="32">
        <v>170220</v>
      </c>
      <c r="C499" s="33" t="s">
        <v>152</v>
      </c>
      <c r="D499" s="104"/>
      <c r="E499" s="104"/>
      <c r="F499" s="104"/>
      <c r="G499" s="104"/>
      <c r="H499" s="104"/>
      <c r="I499" s="104"/>
      <c r="J499" s="104"/>
      <c r="K499" s="104"/>
      <c r="L499" s="104"/>
      <c r="M499" s="104"/>
      <c r="N499" s="104">
        <f>IFERROR(VLOOKUP($B499,'OCT 13'!$A$9:$C$520,3,FALSE),0)</f>
        <v>0</v>
      </c>
      <c r="O499" s="104">
        <f>IFERROR(VLOOKUP($B499,'NOV 13'!$A$9:$C$520,3,FALSE),0)</f>
        <v>0</v>
      </c>
      <c r="P499" s="104">
        <f>IFERROR(VLOOKUP($B499,'DIC 13'!$A$9:$C$520,3,FALSE),0)</f>
        <v>0</v>
      </c>
    </row>
    <row r="500" spans="1:16" ht="15">
      <c r="A500" s="102"/>
      <c r="B500" s="32">
        <v>170225</v>
      </c>
      <c r="C500" s="33" t="s">
        <v>153</v>
      </c>
      <c r="D500" s="104"/>
      <c r="E500" s="104"/>
      <c r="F500" s="104"/>
      <c r="G500" s="104"/>
      <c r="H500" s="104"/>
      <c r="I500" s="104"/>
      <c r="J500" s="104"/>
      <c r="K500" s="104"/>
      <c r="L500" s="104"/>
      <c r="M500" s="104"/>
      <c r="N500" s="104">
        <f>IFERROR(VLOOKUP($B500,'OCT 13'!$A$9:$C$520,3,FALSE),0)</f>
        <v>0</v>
      </c>
      <c r="O500" s="104">
        <f>IFERROR(VLOOKUP($B500,'NOV 13'!$A$9:$C$520,3,FALSE),0)</f>
        <v>0</v>
      </c>
      <c r="P500" s="104">
        <f>IFERROR(VLOOKUP($B500,'DIC 13'!$A$9:$C$520,3,FALSE),0)</f>
        <v>0</v>
      </c>
    </row>
    <row r="501" spans="1:16" ht="15">
      <c r="A501" s="102"/>
      <c r="B501" s="32">
        <v>170230</v>
      </c>
      <c r="C501" s="33" t="s">
        <v>154</v>
      </c>
      <c r="D501" s="104"/>
      <c r="E501" s="104"/>
      <c r="F501" s="104"/>
      <c r="G501" s="104"/>
      <c r="H501" s="104"/>
      <c r="I501" s="104"/>
      <c r="J501" s="104"/>
      <c r="K501" s="104"/>
      <c r="L501" s="104"/>
      <c r="M501" s="104"/>
      <c r="N501" s="104">
        <f>IFERROR(VLOOKUP($B501,'OCT 13'!$A$9:$C$520,3,FALSE),0)</f>
        <v>0</v>
      </c>
      <c r="O501" s="104">
        <f>IFERROR(VLOOKUP($B501,'NOV 13'!$A$9:$C$520,3,FALSE),0)</f>
        <v>0</v>
      </c>
      <c r="P501" s="104">
        <f>IFERROR(VLOOKUP($B501,'DIC 13'!$A$9:$C$520,3,FALSE),0)</f>
        <v>0</v>
      </c>
    </row>
    <row r="502" spans="1:16" ht="15">
      <c r="A502" s="102"/>
      <c r="B502" s="32">
        <v>170235</v>
      </c>
      <c r="C502" s="33" t="s">
        <v>155</v>
      </c>
      <c r="D502" s="104"/>
      <c r="E502" s="104"/>
      <c r="F502" s="104"/>
      <c r="G502" s="104"/>
      <c r="H502" s="104"/>
      <c r="I502" s="104"/>
      <c r="J502" s="104"/>
      <c r="K502" s="104"/>
      <c r="L502" s="104"/>
      <c r="M502" s="104"/>
      <c r="N502" s="104">
        <f>IFERROR(VLOOKUP($B502,'OCT 13'!$A$9:$C$520,3,FALSE),0)</f>
        <v>0</v>
      </c>
      <c r="O502" s="104">
        <f>IFERROR(VLOOKUP($B502,'NOV 13'!$A$9:$C$520,3,FALSE),0)</f>
        <v>0</v>
      </c>
      <c r="P502" s="104">
        <f>IFERROR(VLOOKUP($B502,'DIC 13'!$A$9:$C$520,3,FALSE),0)</f>
        <v>0</v>
      </c>
    </row>
    <row r="503" spans="1:16" ht="15">
      <c r="A503" s="102"/>
      <c r="B503" s="32">
        <v>170240</v>
      </c>
      <c r="C503" s="33" t="s">
        <v>156</v>
      </c>
      <c r="D503" s="104"/>
      <c r="E503" s="104"/>
      <c r="F503" s="104"/>
      <c r="G503" s="104"/>
      <c r="H503" s="104"/>
      <c r="I503" s="104"/>
      <c r="J503" s="104"/>
      <c r="K503" s="104"/>
      <c r="L503" s="104"/>
      <c r="M503" s="104"/>
      <c r="N503" s="104">
        <f>IFERROR(VLOOKUP($B503,'OCT 13'!$A$9:$C$520,3,FALSE),0)</f>
        <v>0</v>
      </c>
      <c r="O503" s="104">
        <f>IFERROR(VLOOKUP($B503,'NOV 13'!$A$9:$C$520,3,FALSE),0)</f>
        <v>0</v>
      </c>
      <c r="P503" s="104">
        <f>IFERROR(VLOOKUP($B503,'DIC 13'!$A$9:$C$520,3,FALSE),0)</f>
        <v>0</v>
      </c>
    </row>
    <row r="504" spans="1:16" ht="15">
      <c r="A504" s="102"/>
      <c r="B504" s="32">
        <v>170245</v>
      </c>
      <c r="C504" s="33" t="s">
        <v>157</v>
      </c>
      <c r="D504" s="104"/>
      <c r="E504" s="104"/>
      <c r="F504" s="104"/>
      <c r="G504" s="104"/>
      <c r="H504" s="104"/>
      <c r="I504" s="104"/>
      <c r="J504" s="104"/>
      <c r="K504" s="104"/>
      <c r="L504" s="104"/>
      <c r="M504" s="104"/>
      <c r="N504" s="104">
        <f>IFERROR(VLOOKUP($B504,'OCT 13'!$A$9:$C$520,3,FALSE),0)</f>
        <v>0</v>
      </c>
      <c r="O504" s="104">
        <f>IFERROR(VLOOKUP($B504,'NOV 13'!$A$9:$C$520,3,FALSE),0)</f>
        <v>0</v>
      </c>
      <c r="P504" s="104">
        <f>IFERROR(VLOOKUP($B504,'DIC 13'!$A$9:$C$520,3,FALSE),0)</f>
        <v>0</v>
      </c>
    </row>
    <row r="505" spans="1:16" ht="15">
      <c r="A505" s="102"/>
      <c r="B505" s="32">
        <v>170290</v>
      </c>
      <c r="C505" s="33" t="s">
        <v>126</v>
      </c>
      <c r="D505" s="104"/>
      <c r="E505" s="104"/>
      <c r="F505" s="104"/>
      <c r="G505" s="104"/>
      <c r="H505" s="104"/>
      <c r="I505" s="104"/>
      <c r="J505" s="104"/>
      <c r="K505" s="104"/>
      <c r="L505" s="104"/>
      <c r="M505" s="104"/>
      <c r="N505" s="104">
        <f>IFERROR(VLOOKUP($B505,'OCT 13'!$A$9:$C$520,3,FALSE),0)</f>
        <v>0</v>
      </c>
      <c r="O505" s="104">
        <f>IFERROR(VLOOKUP($B505,'NOV 13'!$A$9:$C$520,3,FALSE),0)</f>
        <v>0</v>
      </c>
      <c r="P505" s="104">
        <f>IFERROR(VLOOKUP($B505,'DIC 13'!$A$9:$C$520,3,FALSE),0)</f>
        <v>0</v>
      </c>
    </row>
    <row r="506" spans="1:16" ht="15">
      <c r="A506" s="102"/>
      <c r="B506" s="32">
        <v>1703</v>
      </c>
      <c r="C506" s="33" t="s">
        <v>158</v>
      </c>
      <c r="D506" s="104"/>
      <c r="E506" s="104"/>
      <c r="F506" s="104"/>
      <c r="G506" s="104"/>
      <c r="H506" s="104"/>
      <c r="I506" s="104"/>
      <c r="J506" s="104"/>
      <c r="K506" s="104"/>
      <c r="L506" s="104"/>
      <c r="M506" s="104"/>
      <c r="N506" s="104">
        <f>IFERROR(VLOOKUP($B506,'OCT 13'!$A$9:$C$520,3,FALSE),0)</f>
        <v>0</v>
      </c>
      <c r="O506" s="104">
        <f>IFERROR(VLOOKUP($B506,'NOV 13'!$A$9:$C$520,3,FALSE),0)</f>
        <v>0</v>
      </c>
      <c r="P506" s="104">
        <f>IFERROR(VLOOKUP($B506,'DIC 13'!$A$9:$C$520,3,FALSE),0)</f>
        <v>0</v>
      </c>
    </row>
    <row r="507" spans="1:16" ht="15">
      <c r="A507" s="102"/>
      <c r="B507" s="32">
        <v>170305</v>
      </c>
      <c r="C507" s="33" t="s">
        <v>159</v>
      </c>
      <c r="D507" s="104"/>
      <c r="E507" s="104"/>
      <c r="F507" s="104"/>
      <c r="G507" s="104"/>
      <c r="H507" s="104"/>
      <c r="I507" s="104"/>
      <c r="J507" s="104"/>
      <c r="K507" s="104"/>
      <c r="L507" s="104"/>
      <c r="M507" s="104"/>
      <c r="N507" s="104">
        <f>IFERROR(VLOOKUP($B507,'OCT 13'!$A$9:$C$520,3,FALSE),0)</f>
        <v>0</v>
      </c>
      <c r="O507" s="104">
        <f>IFERROR(VLOOKUP($B507,'NOV 13'!$A$9:$C$520,3,FALSE),0)</f>
        <v>0</v>
      </c>
      <c r="P507" s="104">
        <f>IFERROR(VLOOKUP($B507,'DIC 13'!$A$9:$C$520,3,FALSE),0)</f>
        <v>0</v>
      </c>
    </row>
    <row r="508" spans="1:16" ht="15">
      <c r="A508" s="102"/>
      <c r="B508" s="32">
        <v>170310</v>
      </c>
      <c r="C508" s="33" t="s">
        <v>160</v>
      </c>
      <c r="D508" s="104"/>
      <c r="E508" s="104"/>
      <c r="F508" s="104"/>
      <c r="G508" s="104"/>
      <c r="H508" s="104"/>
      <c r="I508" s="104"/>
      <c r="J508" s="104"/>
      <c r="K508" s="104"/>
      <c r="L508" s="104"/>
      <c r="M508" s="104"/>
      <c r="N508" s="104">
        <f>IFERROR(VLOOKUP($B508,'OCT 13'!$A$9:$C$520,3,FALSE),0)</f>
        <v>0</v>
      </c>
      <c r="O508" s="104">
        <f>IFERROR(VLOOKUP($B508,'NOV 13'!$A$9:$C$520,3,FALSE),0)</f>
        <v>0</v>
      </c>
      <c r="P508" s="104">
        <f>IFERROR(VLOOKUP($B508,'DIC 13'!$A$9:$C$520,3,FALSE),0)</f>
        <v>0</v>
      </c>
    </row>
    <row r="509" spans="1:16" ht="15">
      <c r="A509" s="102"/>
      <c r="B509" s="32">
        <v>1704</v>
      </c>
      <c r="C509" s="33" t="s">
        <v>161</v>
      </c>
      <c r="D509" s="104"/>
      <c r="E509" s="104"/>
      <c r="F509" s="104"/>
      <c r="G509" s="104"/>
      <c r="H509" s="104"/>
      <c r="I509" s="104"/>
      <c r="J509" s="104"/>
      <c r="K509" s="104"/>
      <c r="L509" s="104"/>
      <c r="M509" s="104"/>
      <c r="N509" s="104">
        <f>IFERROR(VLOOKUP($B509,'OCT 13'!$A$9:$C$520,3,FALSE),0)</f>
        <v>0</v>
      </c>
      <c r="O509" s="104">
        <f>IFERROR(VLOOKUP($B509,'NOV 13'!$A$9:$C$520,3,FALSE),0)</f>
        <v>0</v>
      </c>
      <c r="P509" s="104">
        <f>IFERROR(VLOOKUP($B509,'DIC 13'!$A$9:$C$520,3,FALSE),0)</f>
        <v>0</v>
      </c>
    </row>
    <row r="510" spans="1:16" ht="15">
      <c r="A510" s="102"/>
      <c r="B510" s="32">
        <v>170405</v>
      </c>
      <c r="C510" s="33" t="s">
        <v>162</v>
      </c>
      <c r="D510" s="104"/>
      <c r="E510" s="104"/>
      <c r="F510" s="104"/>
      <c r="G510" s="104"/>
      <c r="H510" s="104"/>
      <c r="I510" s="104"/>
      <c r="J510" s="104"/>
      <c r="K510" s="104"/>
      <c r="L510" s="104"/>
      <c r="M510" s="104"/>
      <c r="N510" s="104">
        <f>IFERROR(VLOOKUP($B510,'OCT 13'!$A$9:$C$520,3,FALSE),0)</f>
        <v>0</v>
      </c>
      <c r="O510" s="104">
        <f>IFERROR(VLOOKUP($B510,'NOV 13'!$A$9:$C$520,3,FALSE),0)</f>
        <v>0</v>
      </c>
      <c r="P510" s="104">
        <f>IFERROR(VLOOKUP($B510,'DIC 13'!$A$9:$C$520,3,FALSE),0)</f>
        <v>0</v>
      </c>
    </row>
    <row r="511" spans="1:16" ht="15">
      <c r="A511" s="102"/>
      <c r="B511" s="32">
        <v>170410</v>
      </c>
      <c r="C511" s="33" t="s">
        <v>163</v>
      </c>
      <c r="D511" s="104"/>
      <c r="E511" s="104"/>
      <c r="F511" s="104"/>
      <c r="G511" s="104"/>
      <c r="H511" s="104"/>
      <c r="I511" s="104"/>
      <c r="J511" s="104"/>
      <c r="K511" s="104"/>
      <c r="L511" s="104"/>
      <c r="M511" s="104"/>
      <c r="N511" s="104">
        <f>IFERROR(VLOOKUP($B511,'OCT 13'!$A$9:$C$520,3,FALSE),0)</f>
        <v>0</v>
      </c>
      <c r="O511" s="104">
        <f>IFERROR(VLOOKUP($B511,'NOV 13'!$A$9:$C$520,3,FALSE),0)</f>
        <v>0</v>
      </c>
      <c r="P511" s="104">
        <f>IFERROR(VLOOKUP($B511,'DIC 13'!$A$9:$C$520,3,FALSE),0)</f>
        <v>0</v>
      </c>
    </row>
    <row r="512" spans="1:16" ht="15">
      <c r="A512" s="102"/>
      <c r="B512" s="32">
        <v>170415</v>
      </c>
      <c r="C512" s="33" t="s">
        <v>164</v>
      </c>
      <c r="D512" s="104"/>
      <c r="E512" s="104"/>
      <c r="F512" s="104"/>
      <c r="G512" s="104"/>
      <c r="H512" s="104"/>
      <c r="I512" s="104"/>
      <c r="J512" s="104"/>
      <c r="K512" s="104"/>
      <c r="L512" s="104"/>
      <c r="M512" s="104"/>
      <c r="N512" s="104">
        <f>IFERROR(VLOOKUP($B512,'OCT 13'!$A$9:$C$520,3,FALSE),0)</f>
        <v>0</v>
      </c>
      <c r="O512" s="104">
        <f>IFERROR(VLOOKUP($B512,'NOV 13'!$A$9:$C$520,3,FALSE),0)</f>
        <v>0</v>
      </c>
      <c r="P512" s="104">
        <f>IFERROR(VLOOKUP($B512,'DIC 13'!$A$9:$C$520,3,FALSE),0)</f>
        <v>0</v>
      </c>
    </row>
    <row r="513" spans="1:16" ht="15">
      <c r="A513" s="102"/>
      <c r="B513" s="32">
        <v>170420</v>
      </c>
      <c r="C513" s="33" t="s">
        <v>152</v>
      </c>
      <c r="D513" s="104"/>
      <c r="E513" s="104"/>
      <c r="F513" s="104"/>
      <c r="G513" s="104"/>
      <c r="H513" s="104"/>
      <c r="I513" s="104"/>
      <c r="J513" s="104"/>
      <c r="K513" s="104"/>
      <c r="L513" s="104"/>
      <c r="M513" s="104"/>
      <c r="N513" s="104">
        <f>IFERROR(VLOOKUP($B513,'OCT 13'!$A$9:$C$520,3,FALSE),0)</f>
        <v>0</v>
      </c>
      <c r="O513" s="104">
        <f>IFERROR(VLOOKUP($B513,'NOV 13'!$A$9:$C$520,3,FALSE),0)</f>
        <v>0</v>
      </c>
      <c r="P513" s="104">
        <f>IFERROR(VLOOKUP($B513,'DIC 13'!$A$9:$C$520,3,FALSE),0)</f>
        <v>0</v>
      </c>
    </row>
    <row r="514" spans="1:16" ht="15">
      <c r="A514" s="102"/>
      <c r="B514" s="32">
        <v>170425</v>
      </c>
      <c r="C514" s="33" t="s">
        <v>165</v>
      </c>
      <c r="D514" s="104"/>
      <c r="E514" s="104"/>
      <c r="F514" s="104"/>
      <c r="G514" s="104"/>
      <c r="H514" s="104"/>
      <c r="I514" s="104"/>
      <c r="J514" s="104"/>
      <c r="K514" s="104"/>
      <c r="L514" s="104"/>
      <c r="M514" s="104"/>
      <c r="N514" s="104">
        <f>IFERROR(VLOOKUP($B514,'OCT 13'!$A$9:$C$520,3,FALSE),0)</f>
        <v>0</v>
      </c>
      <c r="O514" s="104">
        <f>IFERROR(VLOOKUP($B514,'NOV 13'!$A$9:$C$520,3,FALSE),0)</f>
        <v>0</v>
      </c>
      <c r="P514" s="104">
        <f>IFERROR(VLOOKUP($B514,'DIC 13'!$A$9:$C$520,3,FALSE),0)</f>
        <v>0</v>
      </c>
    </row>
    <row r="515" spans="1:16" ht="15">
      <c r="A515" s="102"/>
      <c r="B515" s="32">
        <v>170430</v>
      </c>
      <c r="C515" s="33" t="s">
        <v>166</v>
      </c>
      <c r="D515" s="104"/>
      <c r="E515" s="104"/>
      <c r="F515" s="104"/>
      <c r="G515" s="104"/>
      <c r="H515" s="104"/>
      <c r="I515" s="104"/>
      <c r="J515" s="104"/>
      <c r="K515" s="104"/>
      <c r="L515" s="104"/>
      <c r="M515" s="104"/>
      <c r="N515" s="104">
        <f>IFERROR(VLOOKUP($B515,'OCT 13'!$A$9:$C$520,3,FALSE),0)</f>
        <v>0</v>
      </c>
      <c r="O515" s="104">
        <f>IFERROR(VLOOKUP($B515,'NOV 13'!$A$9:$C$520,3,FALSE),0)</f>
        <v>0</v>
      </c>
      <c r="P515" s="104">
        <f>IFERROR(VLOOKUP($B515,'DIC 13'!$A$9:$C$520,3,FALSE),0)</f>
        <v>0</v>
      </c>
    </row>
    <row r="516" spans="1:16" ht="15">
      <c r="A516" s="102"/>
      <c r="B516" s="32">
        <v>170490</v>
      </c>
      <c r="C516" s="33" t="s">
        <v>126</v>
      </c>
      <c r="D516" s="104"/>
      <c r="E516" s="104"/>
      <c r="F516" s="104"/>
      <c r="G516" s="104"/>
      <c r="H516" s="104"/>
      <c r="I516" s="104"/>
      <c r="J516" s="104"/>
      <c r="K516" s="104"/>
      <c r="L516" s="104"/>
      <c r="M516" s="104"/>
      <c r="N516" s="104">
        <f>IFERROR(VLOOKUP($B516,'OCT 13'!$A$9:$C$520,3,FALSE),0)</f>
        <v>0</v>
      </c>
      <c r="O516" s="104">
        <f>IFERROR(VLOOKUP($B516,'NOV 13'!$A$9:$C$520,3,FALSE),0)</f>
        <v>0</v>
      </c>
      <c r="P516" s="104">
        <f>IFERROR(VLOOKUP($B516,'DIC 13'!$A$9:$C$520,3,FALSE),0)</f>
        <v>0</v>
      </c>
    </row>
    <row r="517" spans="1:16" ht="15">
      <c r="A517" s="102"/>
      <c r="B517" s="32">
        <v>1705</v>
      </c>
      <c r="C517" s="33" t="s">
        <v>167</v>
      </c>
      <c r="D517" s="104"/>
      <c r="E517" s="104"/>
      <c r="F517" s="104"/>
      <c r="G517" s="104"/>
      <c r="H517" s="104"/>
      <c r="I517" s="104"/>
      <c r="J517" s="104"/>
      <c r="K517" s="104"/>
      <c r="L517" s="104"/>
      <c r="M517" s="104"/>
      <c r="N517" s="104">
        <f>IFERROR(VLOOKUP($B517,'OCT 13'!$A$9:$C$520,3,FALSE),0)</f>
        <v>0</v>
      </c>
      <c r="O517" s="104">
        <f>IFERROR(VLOOKUP($B517,'NOV 13'!$A$9:$C$520,3,FALSE),0)</f>
        <v>0</v>
      </c>
      <c r="P517" s="104">
        <f>IFERROR(VLOOKUP($B517,'DIC 13'!$A$9:$C$520,3,FALSE),0)</f>
        <v>0</v>
      </c>
    </row>
    <row r="518" spans="1:16" ht="15">
      <c r="A518" s="102"/>
      <c r="B518" s="32">
        <v>170505</v>
      </c>
      <c r="C518" s="33" t="s">
        <v>162</v>
      </c>
      <c r="D518" s="104"/>
      <c r="E518" s="104"/>
      <c r="F518" s="104"/>
      <c r="G518" s="104"/>
      <c r="H518" s="104"/>
      <c r="I518" s="104"/>
      <c r="J518" s="104"/>
      <c r="K518" s="104"/>
      <c r="L518" s="104"/>
      <c r="M518" s="104"/>
      <c r="N518" s="104">
        <f>IFERROR(VLOOKUP($B518,'OCT 13'!$A$9:$C$520,3,FALSE),0)</f>
        <v>0</v>
      </c>
      <c r="O518" s="104">
        <f>IFERROR(VLOOKUP($B518,'NOV 13'!$A$9:$C$520,3,FALSE),0)</f>
        <v>0</v>
      </c>
      <c r="P518" s="104">
        <f>IFERROR(VLOOKUP($B518,'DIC 13'!$A$9:$C$520,3,FALSE),0)</f>
        <v>0</v>
      </c>
    </row>
    <row r="519" spans="1:16" ht="15">
      <c r="A519" s="102"/>
      <c r="B519" s="32">
        <v>170510</v>
      </c>
      <c r="C519" s="33" t="s">
        <v>163</v>
      </c>
      <c r="D519" s="104"/>
      <c r="E519" s="104"/>
      <c r="F519" s="104"/>
      <c r="G519" s="104"/>
      <c r="H519" s="104"/>
      <c r="I519" s="104"/>
      <c r="J519" s="104"/>
      <c r="K519" s="104"/>
      <c r="L519" s="104"/>
      <c r="M519" s="104"/>
      <c r="N519" s="104">
        <f>IFERROR(VLOOKUP($B519,'OCT 13'!$A$9:$C$520,3,FALSE),0)</f>
        <v>0</v>
      </c>
      <c r="O519" s="104">
        <f>IFERROR(VLOOKUP($B519,'NOV 13'!$A$9:$C$520,3,FALSE),0)</f>
        <v>0</v>
      </c>
      <c r="P519" s="104">
        <f>IFERROR(VLOOKUP($B519,'DIC 13'!$A$9:$C$520,3,FALSE),0)</f>
        <v>0</v>
      </c>
    </row>
    <row r="520" spans="1:16" ht="15">
      <c r="A520" s="102"/>
      <c r="B520" s="32">
        <v>170515</v>
      </c>
      <c r="C520" s="33" t="s">
        <v>164</v>
      </c>
      <c r="D520" s="104"/>
      <c r="E520" s="104"/>
      <c r="F520" s="104"/>
      <c r="G520" s="104"/>
      <c r="H520" s="104"/>
      <c r="I520" s="104"/>
      <c r="J520" s="104"/>
      <c r="K520" s="104"/>
      <c r="L520" s="104"/>
      <c r="M520" s="104"/>
      <c r="N520" s="104">
        <f>IFERROR(VLOOKUP($B520,'OCT 13'!$A$9:$C$520,3,FALSE),0)</f>
        <v>0</v>
      </c>
      <c r="O520" s="104">
        <f>IFERROR(VLOOKUP($B520,'NOV 13'!$A$9:$C$520,3,FALSE),0)</f>
        <v>0</v>
      </c>
      <c r="P520" s="104">
        <f>IFERROR(VLOOKUP($B520,'DIC 13'!$A$9:$C$520,3,FALSE),0)</f>
        <v>0</v>
      </c>
    </row>
    <row r="521" spans="1:16" ht="15">
      <c r="A521" s="102"/>
      <c r="B521" s="32">
        <v>170520</v>
      </c>
      <c r="C521" s="33" t="s">
        <v>152</v>
      </c>
      <c r="D521" s="104"/>
      <c r="E521" s="104"/>
      <c r="F521" s="104"/>
      <c r="G521" s="104"/>
      <c r="H521" s="104"/>
      <c r="I521" s="104"/>
      <c r="J521" s="104"/>
      <c r="K521" s="104"/>
      <c r="L521" s="104"/>
      <c r="M521" s="104"/>
      <c r="N521" s="104">
        <f>IFERROR(VLOOKUP($B521,'OCT 13'!$A$9:$C$520,3,FALSE),0)</f>
        <v>0</v>
      </c>
      <c r="O521" s="104">
        <f>IFERROR(VLOOKUP($B521,'NOV 13'!$A$9:$C$520,3,FALSE),0)</f>
        <v>0</v>
      </c>
      <c r="P521" s="104">
        <f>IFERROR(VLOOKUP($B521,'DIC 13'!$A$9:$C$520,3,FALSE),0)</f>
        <v>0</v>
      </c>
    </row>
    <row r="522" spans="1:16" ht="15">
      <c r="A522" s="102"/>
      <c r="B522" s="32">
        <v>170525</v>
      </c>
      <c r="C522" s="33" t="s">
        <v>165</v>
      </c>
      <c r="D522" s="104"/>
      <c r="E522" s="104"/>
      <c r="F522" s="104"/>
      <c r="G522" s="104"/>
      <c r="H522" s="104"/>
      <c r="I522" s="104"/>
      <c r="J522" s="104"/>
      <c r="K522" s="104"/>
      <c r="L522" s="104"/>
      <c r="M522" s="104"/>
      <c r="N522" s="104">
        <f>IFERROR(VLOOKUP($B522,'OCT 13'!$A$9:$C$520,3,FALSE),0)</f>
        <v>0</v>
      </c>
      <c r="O522" s="104">
        <f>IFERROR(VLOOKUP($B522,'NOV 13'!$A$9:$C$520,3,FALSE),0)</f>
        <v>0</v>
      </c>
      <c r="P522" s="104">
        <f>IFERROR(VLOOKUP($B522,'DIC 13'!$A$9:$C$520,3,FALSE),0)</f>
        <v>0</v>
      </c>
    </row>
    <row r="523" spans="1:16" ht="15">
      <c r="A523" s="102"/>
      <c r="B523" s="32">
        <v>170530</v>
      </c>
      <c r="C523" s="33" t="s">
        <v>166</v>
      </c>
      <c r="D523" s="104"/>
      <c r="E523" s="104"/>
      <c r="F523" s="104"/>
      <c r="G523" s="104"/>
      <c r="H523" s="104"/>
      <c r="I523" s="104"/>
      <c r="J523" s="104"/>
      <c r="K523" s="104"/>
      <c r="L523" s="104"/>
      <c r="M523" s="104"/>
      <c r="N523" s="104">
        <f>IFERROR(VLOOKUP($B523,'OCT 13'!$A$9:$C$520,3,FALSE),0)</f>
        <v>0</v>
      </c>
      <c r="O523" s="104">
        <f>IFERROR(VLOOKUP($B523,'NOV 13'!$A$9:$C$520,3,FALSE),0)</f>
        <v>0</v>
      </c>
      <c r="P523" s="104">
        <f>IFERROR(VLOOKUP($B523,'DIC 13'!$A$9:$C$520,3,FALSE),0)</f>
        <v>0</v>
      </c>
    </row>
    <row r="524" spans="1:16" ht="15">
      <c r="A524" s="102"/>
      <c r="B524" s="32">
        <v>170590</v>
      </c>
      <c r="C524" s="33" t="s">
        <v>126</v>
      </c>
      <c r="D524" s="104"/>
      <c r="E524" s="104"/>
      <c r="F524" s="104"/>
      <c r="G524" s="104"/>
      <c r="H524" s="104"/>
      <c r="I524" s="104"/>
      <c r="J524" s="104"/>
      <c r="K524" s="104"/>
      <c r="L524" s="104"/>
      <c r="M524" s="104"/>
      <c r="N524" s="104">
        <f>IFERROR(VLOOKUP($B524,'OCT 13'!$A$9:$C$520,3,FALSE),0)</f>
        <v>0</v>
      </c>
      <c r="O524" s="104">
        <f>IFERROR(VLOOKUP($B524,'NOV 13'!$A$9:$C$520,3,FALSE),0)</f>
        <v>0</v>
      </c>
      <c r="P524" s="104">
        <f>IFERROR(VLOOKUP($B524,'DIC 13'!$A$9:$C$520,3,FALSE),0)</f>
        <v>0</v>
      </c>
    </row>
    <row r="525" spans="1:16" ht="15">
      <c r="A525" s="102"/>
      <c r="B525" s="32">
        <v>170599</v>
      </c>
      <c r="C525" s="33" t="s">
        <v>168</v>
      </c>
      <c r="D525" s="104"/>
      <c r="E525" s="104"/>
      <c r="F525" s="104"/>
      <c r="G525" s="104"/>
      <c r="H525" s="104"/>
      <c r="I525" s="104"/>
      <c r="J525" s="104"/>
      <c r="K525" s="104"/>
      <c r="L525" s="104"/>
      <c r="M525" s="104"/>
      <c r="N525" s="104">
        <f>IFERROR(VLOOKUP($B525,'OCT 13'!$A$9:$C$520,3,FALSE),0)</f>
        <v>0</v>
      </c>
      <c r="O525" s="104">
        <f>IFERROR(VLOOKUP($B525,'NOV 13'!$A$9:$C$520,3,FALSE),0)</f>
        <v>0</v>
      </c>
      <c r="P525" s="104">
        <f>IFERROR(VLOOKUP($B525,'DIC 13'!$A$9:$C$520,3,FALSE),0)</f>
        <v>0</v>
      </c>
    </row>
    <row r="526" spans="1:16" ht="15">
      <c r="A526" s="102"/>
      <c r="B526" s="32">
        <v>1706</v>
      </c>
      <c r="C526" s="33" t="s">
        <v>169</v>
      </c>
      <c r="D526" s="104"/>
      <c r="E526" s="104"/>
      <c r="F526" s="104"/>
      <c r="G526" s="104"/>
      <c r="H526" s="104"/>
      <c r="I526" s="104"/>
      <c r="J526" s="104"/>
      <c r="K526" s="104"/>
      <c r="L526" s="104"/>
      <c r="M526" s="104"/>
      <c r="N526" s="104">
        <f>IFERROR(VLOOKUP($B526,'OCT 13'!$A$9:$C$520,3,FALSE),0)</f>
        <v>0</v>
      </c>
      <c r="O526" s="104">
        <f>IFERROR(VLOOKUP($B526,'NOV 13'!$A$9:$C$520,3,FALSE),0)</f>
        <v>0</v>
      </c>
      <c r="P526" s="104">
        <f>IFERROR(VLOOKUP($B526,'DIC 13'!$A$9:$C$520,3,FALSE),0)</f>
        <v>0</v>
      </c>
    </row>
    <row r="527" spans="1:16" ht="15">
      <c r="A527" s="102"/>
      <c r="B527" s="32">
        <v>170605</v>
      </c>
      <c r="C527" s="33" t="s">
        <v>145</v>
      </c>
      <c r="D527" s="104"/>
      <c r="E527" s="104"/>
      <c r="F527" s="104"/>
      <c r="G527" s="104"/>
      <c r="H527" s="104"/>
      <c r="I527" s="104"/>
      <c r="J527" s="104"/>
      <c r="K527" s="104"/>
      <c r="L527" s="104"/>
      <c r="M527" s="104"/>
      <c r="N527" s="104">
        <f>IFERROR(VLOOKUP($B527,'OCT 13'!$A$9:$C$520,3,FALSE),0)</f>
        <v>0</v>
      </c>
      <c r="O527" s="104">
        <f>IFERROR(VLOOKUP($B527,'NOV 13'!$A$9:$C$520,3,FALSE),0)</f>
        <v>0</v>
      </c>
      <c r="P527" s="104">
        <f>IFERROR(VLOOKUP($B527,'DIC 13'!$A$9:$C$520,3,FALSE),0)</f>
        <v>0</v>
      </c>
    </row>
    <row r="528" spans="1:16" ht="15">
      <c r="A528" s="102"/>
      <c r="B528" s="32">
        <v>170610</v>
      </c>
      <c r="C528" s="33" t="s">
        <v>170</v>
      </c>
      <c r="D528" s="104"/>
      <c r="E528" s="104"/>
      <c r="F528" s="104"/>
      <c r="G528" s="104"/>
      <c r="H528" s="104"/>
      <c r="I528" s="104"/>
      <c r="J528" s="104"/>
      <c r="K528" s="104"/>
      <c r="L528" s="104"/>
      <c r="M528" s="104"/>
      <c r="N528" s="104">
        <f>IFERROR(VLOOKUP($B528,'OCT 13'!$A$9:$C$520,3,FALSE),0)</f>
        <v>0</v>
      </c>
      <c r="O528" s="104">
        <f>IFERROR(VLOOKUP($B528,'NOV 13'!$A$9:$C$520,3,FALSE),0)</f>
        <v>0</v>
      </c>
      <c r="P528" s="104">
        <f>IFERROR(VLOOKUP($B528,'DIC 13'!$A$9:$C$520,3,FALSE),0)</f>
        <v>0</v>
      </c>
    </row>
    <row r="529" spans="1:16" ht="15">
      <c r="A529" s="102"/>
      <c r="B529" s="32">
        <v>170615</v>
      </c>
      <c r="C529" s="33" t="s">
        <v>171</v>
      </c>
      <c r="D529" s="104"/>
      <c r="E529" s="104"/>
      <c r="F529" s="104"/>
      <c r="G529" s="104"/>
      <c r="H529" s="104"/>
      <c r="I529" s="104"/>
      <c r="J529" s="104"/>
      <c r="K529" s="104"/>
      <c r="L529" s="104"/>
      <c r="M529" s="104"/>
      <c r="N529" s="104">
        <f>IFERROR(VLOOKUP($B529,'OCT 13'!$A$9:$C$520,3,FALSE),0)</f>
        <v>0</v>
      </c>
      <c r="O529" s="104">
        <f>IFERROR(VLOOKUP($B529,'NOV 13'!$A$9:$C$520,3,FALSE),0)</f>
        <v>0</v>
      </c>
      <c r="P529" s="104">
        <f>IFERROR(VLOOKUP($B529,'DIC 13'!$A$9:$C$520,3,FALSE),0)</f>
        <v>0</v>
      </c>
    </row>
    <row r="530" spans="1:16" ht="15">
      <c r="A530" s="102"/>
      <c r="B530" s="32">
        <v>170620</v>
      </c>
      <c r="C530" s="33" t="s">
        <v>172</v>
      </c>
      <c r="D530" s="104"/>
      <c r="E530" s="104"/>
      <c r="F530" s="104"/>
      <c r="G530" s="104"/>
      <c r="H530" s="104"/>
      <c r="I530" s="104"/>
      <c r="J530" s="104"/>
      <c r="K530" s="104"/>
      <c r="L530" s="104"/>
      <c r="M530" s="104"/>
      <c r="N530" s="104">
        <f>IFERROR(VLOOKUP($B530,'OCT 13'!$A$9:$C$520,3,FALSE),0)</f>
        <v>0</v>
      </c>
      <c r="O530" s="104">
        <f>IFERROR(VLOOKUP($B530,'NOV 13'!$A$9:$C$520,3,FALSE),0)</f>
        <v>0</v>
      </c>
      <c r="P530" s="104">
        <f>IFERROR(VLOOKUP($B530,'DIC 13'!$A$9:$C$520,3,FALSE),0)</f>
        <v>0</v>
      </c>
    </row>
    <row r="531" spans="1:16" ht="15">
      <c r="A531" s="102"/>
      <c r="B531" s="32">
        <v>170690</v>
      </c>
      <c r="C531" s="33" t="s">
        <v>126</v>
      </c>
      <c r="D531" s="104"/>
      <c r="E531" s="104"/>
      <c r="F531" s="104"/>
      <c r="G531" s="104"/>
      <c r="H531" s="104"/>
      <c r="I531" s="104"/>
      <c r="J531" s="104"/>
      <c r="K531" s="104"/>
      <c r="L531" s="104"/>
      <c r="M531" s="104"/>
      <c r="N531" s="104">
        <f>IFERROR(VLOOKUP($B531,'OCT 13'!$A$9:$C$520,3,FALSE),0)</f>
        <v>0</v>
      </c>
      <c r="O531" s="104">
        <f>IFERROR(VLOOKUP($B531,'NOV 13'!$A$9:$C$520,3,FALSE),0)</f>
        <v>0</v>
      </c>
      <c r="P531" s="104">
        <f>IFERROR(VLOOKUP($B531,'DIC 13'!$A$9:$C$520,3,FALSE),0)</f>
        <v>0</v>
      </c>
    </row>
    <row r="532" spans="1:16" ht="15">
      <c r="A532" s="102"/>
      <c r="B532" s="32">
        <v>170699</v>
      </c>
      <c r="C532" s="33" t="s">
        <v>173</v>
      </c>
      <c r="D532" s="104"/>
      <c r="E532" s="104"/>
      <c r="F532" s="104"/>
      <c r="G532" s="104"/>
      <c r="H532" s="104"/>
      <c r="I532" s="104"/>
      <c r="J532" s="104"/>
      <c r="K532" s="104"/>
      <c r="L532" s="104"/>
      <c r="M532" s="104"/>
      <c r="N532" s="104">
        <f>IFERROR(VLOOKUP($B532,'OCT 13'!$A$9:$C$520,3,FALSE),0)</f>
        <v>0</v>
      </c>
      <c r="O532" s="104">
        <f>IFERROR(VLOOKUP($B532,'NOV 13'!$A$9:$C$520,3,FALSE),0)</f>
        <v>0</v>
      </c>
      <c r="P532" s="104">
        <f>IFERROR(VLOOKUP($B532,'DIC 13'!$A$9:$C$520,3,FALSE),0)</f>
        <v>0</v>
      </c>
    </row>
    <row r="533" spans="1:16" ht="15">
      <c r="A533" s="102"/>
      <c r="B533" s="32">
        <v>1799</v>
      </c>
      <c r="C533" s="33" t="s">
        <v>174</v>
      </c>
      <c r="D533" s="104"/>
      <c r="E533" s="104"/>
      <c r="F533" s="104"/>
      <c r="G533" s="104"/>
      <c r="H533" s="104"/>
      <c r="I533" s="104"/>
      <c r="J533" s="104"/>
      <c r="K533" s="104"/>
      <c r="L533" s="104"/>
      <c r="M533" s="104"/>
      <c r="N533" s="104">
        <f>IFERROR(VLOOKUP($B533,'OCT 13'!$A$9:$C$520,3,FALSE),0)</f>
        <v>0</v>
      </c>
      <c r="O533" s="104">
        <f>IFERROR(VLOOKUP($B533,'NOV 13'!$A$9:$C$520,3,FALSE),0)</f>
        <v>0</v>
      </c>
      <c r="P533" s="104">
        <f>IFERROR(VLOOKUP($B533,'DIC 13'!$A$9:$C$520,3,FALSE),0)</f>
        <v>0</v>
      </c>
    </row>
    <row r="534" spans="1:16" ht="15">
      <c r="A534" s="102"/>
      <c r="B534" s="32">
        <v>179905</v>
      </c>
      <c r="C534" s="33" t="s">
        <v>175</v>
      </c>
      <c r="D534" s="104"/>
      <c r="E534" s="104"/>
      <c r="F534" s="104"/>
      <c r="G534" s="104"/>
      <c r="H534" s="104"/>
      <c r="I534" s="104"/>
      <c r="J534" s="104"/>
      <c r="K534" s="104"/>
      <c r="L534" s="104"/>
      <c r="M534" s="104"/>
      <c r="N534" s="104">
        <f>IFERROR(VLOOKUP($B534,'OCT 13'!$A$9:$C$520,3,FALSE),0)</f>
        <v>0</v>
      </c>
      <c r="O534" s="104">
        <f>IFERROR(VLOOKUP($B534,'NOV 13'!$A$9:$C$520,3,FALSE),0)</f>
        <v>0</v>
      </c>
      <c r="P534" s="104">
        <f>IFERROR(VLOOKUP($B534,'DIC 13'!$A$9:$C$520,3,FALSE),0)</f>
        <v>0</v>
      </c>
    </row>
    <row r="535" spans="1:16" ht="15">
      <c r="A535" s="102"/>
      <c r="B535" s="32">
        <v>179910</v>
      </c>
      <c r="C535" s="33" t="s">
        <v>176</v>
      </c>
      <c r="D535" s="104"/>
      <c r="E535" s="104"/>
      <c r="F535" s="104"/>
      <c r="G535" s="104"/>
      <c r="H535" s="104"/>
      <c r="I535" s="104"/>
      <c r="J535" s="104"/>
      <c r="K535" s="104"/>
      <c r="L535" s="104"/>
      <c r="M535" s="104"/>
      <c r="N535" s="104">
        <f>IFERROR(VLOOKUP($B535,'OCT 13'!$A$9:$C$520,3,FALSE),0)</f>
        <v>0</v>
      </c>
      <c r="O535" s="104">
        <f>IFERROR(VLOOKUP($B535,'NOV 13'!$A$9:$C$520,3,FALSE),0)</f>
        <v>0</v>
      </c>
      <c r="P535" s="104">
        <f>IFERROR(VLOOKUP($B535,'DIC 13'!$A$9:$C$520,3,FALSE),0)</f>
        <v>0</v>
      </c>
    </row>
    <row r="536" spans="1:16" ht="15">
      <c r="A536" s="102"/>
      <c r="B536" s="32">
        <v>179915</v>
      </c>
      <c r="C536" s="33" t="s">
        <v>177</v>
      </c>
      <c r="D536" s="104"/>
      <c r="E536" s="104"/>
      <c r="F536" s="104"/>
      <c r="G536" s="104"/>
      <c r="H536" s="104"/>
      <c r="I536" s="104"/>
      <c r="J536" s="104"/>
      <c r="K536" s="104"/>
      <c r="L536" s="104"/>
      <c r="M536" s="104"/>
      <c r="N536" s="104">
        <f>IFERROR(VLOOKUP($B536,'OCT 13'!$A$9:$C$520,3,FALSE),0)</f>
        <v>0</v>
      </c>
      <c r="O536" s="104">
        <f>IFERROR(VLOOKUP($B536,'NOV 13'!$A$9:$C$520,3,FALSE),0)</f>
        <v>0</v>
      </c>
      <c r="P536" s="104">
        <f>IFERROR(VLOOKUP($B536,'DIC 13'!$A$9:$C$520,3,FALSE),0)</f>
        <v>0</v>
      </c>
    </row>
    <row r="537" spans="1:16" ht="15">
      <c r="A537" s="102"/>
      <c r="B537" s="32">
        <v>179920</v>
      </c>
      <c r="C537" s="33" t="s">
        <v>178</v>
      </c>
      <c r="D537" s="104"/>
      <c r="E537" s="104"/>
      <c r="F537" s="104"/>
      <c r="G537" s="104"/>
      <c r="H537" s="104"/>
      <c r="I537" s="104"/>
      <c r="J537" s="104"/>
      <c r="K537" s="104"/>
      <c r="L537" s="104"/>
      <c r="M537" s="104"/>
      <c r="N537" s="104">
        <f>IFERROR(VLOOKUP($B537,'OCT 13'!$A$9:$C$520,3,FALSE),0)</f>
        <v>0</v>
      </c>
      <c r="O537" s="104">
        <f>IFERROR(VLOOKUP($B537,'NOV 13'!$A$9:$C$520,3,FALSE),0)</f>
        <v>0</v>
      </c>
      <c r="P537" s="104">
        <f>IFERROR(VLOOKUP($B537,'DIC 13'!$A$9:$C$520,3,FALSE),0)</f>
        <v>0</v>
      </c>
    </row>
    <row r="538" spans="1:16" ht="15">
      <c r="A538" s="102"/>
      <c r="B538" s="32">
        <v>18</v>
      </c>
      <c r="C538" s="33" t="s">
        <v>179</v>
      </c>
      <c r="D538" s="104"/>
      <c r="E538" s="104"/>
      <c r="F538" s="104"/>
      <c r="G538" s="104"/>
      <c r="H538" s="104"/>
      <c r="I538" s="104"/>
      <c r="J538" s="104"/>
      <c r="K538" s="104"/>
      <c r="L538" s="104"/>
      <c r="M538" s="104"/>
      <c r="N538" s="104">
        <f>IFERROR(VLOOKUP($B538,'OCT 13'!$A$9:$C$520,3,FALSE),0)</f>
        <v>116.58944</v>
      </c>
      <c r="O538" s="104">
        <f>IFERROR(VLOOKUP($B538,'NOV 13'!$A$9:$C$520,3,FALSE),0)</f>
        <v>132.81256999999999</v>
      </c>
      <c r="P538" s="104">
        <f>IFERROR(VLOOKUP($B538,'DIC 13'!$A$9:$C$520,3,FALSE),0)</f>
        <v>136.18597</v>
      </c>
    </row>
    <row r="539" spans="1:16" ht="15">
      <c r="A539" s="102"/>
      <c r="B539" s="32">
        <v>1801</v>
      </c>
      <c r="C539" s="33" t="s">
        <v>145</v>
      </c>
      <c r="D539" s="104"/>
      <c r="E539" s="104"/>
      <c r="F539" s="104"/>
      <c r="G539" s="104"/>
      <c r="H539" s="104"/>
      <c r="I539" s="104"/>
      <c r="J539" s="104"/>
      <c r="K539" s="104"/>
      <c r="L539" s="104"/>
      <c r="M539" s="104"/>
      <c r="N539" s="104">
        <f>IFERROR(VLOOKUP($B539,'OCT 13'!$A$9:$C$520,3,FALSE),0)</f>
        <v>0</v>
      </c>
      <c r="O539" s="104">
        <f>IFERROR(VLOOKUP($B539,'NOV 13'!$A$9:$C$520,3,FALSE),0)</f>
        <v>0</v>
      </c>
      <c r="P539" s="104">
        <f>IFERROR(VLOOKUP($B539,'DIC 13'!$A$9:$C$520,3,FALSE),0)</f>
        <v>0</v>
      </c>
    </row>
    <row r="540" spans="1:16" ht="15">
      <c r="A540" s="102"/>
      <c r="B540" s="32">
        <v>1802</v>
      </c>
      <c r="C540" s="33" t="s">
        <v>170</v>
      </c>
      <c r="D540" s="104"/>
      <c r="E540" s="104"/>
      <c r="F540" s="104"/>
      <c r="G540" s="104"/>
      <c r="H540" s="104"/>
      <c r="I540" s="104"/>
      <c r="J540" s="104"/>
      <c r="K540" s="104"/>
      <c r="L540" s="104"/>
      <c r="M540" s="104"/>
      <c r="N540" s="104">
        <f>IFERROR(VLOOKUP($B540,'OCT 13'!$A$9:$C$520,3,FALSE),0)</f>
        <v>0</v>
      </c>
      <c r="O540" s="104">
        <f>IFERROR(VLOOKUP($B540,'NOV 13'!$A$9:$C$520,3,FALSE),0)</f>
        <v>0</v>
      </c>
      <c r="P540" s="104">
        <f>IFERROR(VLOOKUP($B540,'DIC 13'!$A$9:$C$520,3,FALSE),0)</f>
        <v>0</v>
      </c>
    </row>
    <row r="541" spans="1:16" ht="15">
      <c r="A541" s="102"/>
      <c r="B541" s="32">
        <v>1803</v>
      </c>
      <c r="C541" s="33" t="s">
        <v>180</v>
      </c>
      <c r="D541" s="104"/>
      <c r="E541" s="104"/>
      <c r="F541" s="104"/>
      <c r="G541" s="104"/>
      <c r="H541" s="104"/>
      <c r="I541" s="104"/>
      <c r="J541" s="104"/>
      <c r="K541" s="104"/>
      <c r="L541" s="104"/>
      <c r="M541" s="104"/>
      <c r="N541" s="104">
        <f>IFERROR(VLOOKUP($B541,'OCT 13'!$A$9:$C$520,3,FALSE),0)</f>
        <v>0</v>
      </c>
      <c r="O541" s="104">
        <f>IFERROR(VLOOKUP($B541,'NOV 13'!$A$9:$C$520,3,FALSE),0)</f>
        <v>0</v>
      </c>
      <c r="P541" s="104">
        <f>IFERROR(VLOOKUP($B541,'DIC 13'!$A$9:$C$520,3,FALSE),0)</f>
        <v>0</v>
      </c>
    </row>
    <row r="542" spans="1:16" ht="15">
      <c r="A542" s="102"/>
      <c r="B542" s="32">
        <v>1804</v>
      </c>
      <c r="C542" s="33" t="s">
        <v>171</v>
      </c>
      <c r="D542" s="104"/>
      <c r="E542" s="104"/>
      <c r="F542" s="104"/>
      <c r="G542" s="104"/>
      <c r="H542" s="104"/>
      <c r="I542" s="104"/>
      <c r="J542" s="104"/>
      <c r="K542" s="104"/>
      <c r="L542" s="104"/>
      <c r="M542" s="104"/>
      <c r="N542" s="104">
        <f>IFERROR(VLOOKUP($B542,'OCT 13'!$A$9:$C$520,3,FALSE),0)</f>
        <v>0</v>
      </c>
      <c r="O542" s="104">
        <f>IFERROR(VLOOKUP($B542,'NOV 13'!$A$9:$C$520,3,FALSE),0)</f>
        <v>0</v>
      </c>
      <c r="P542" s="104">
        <f>IFERROR(VLOOKUP($B542,'DIC 13'!$A$9:$C$520,3,FALSE),0)</f>
        <v>0</v>
      </c>
    </row>
    <row r="543" spans="1:16" ht="15">
      <c r="A543" s="102"/>
      <c r="B543" s="32">
        <v>1805</v>
      </c>
      <c r="C543" s="33" t="s">
        <v>163</v>
      </c>
      <c r="D543" s="104"/>
      <c r="E543" s="104"/>
      <c r="F543" s="104"/>
      <c r="G543" s="104"/>
      <c r="H543" s="104"/>
      <c r="I543" s="104"/>
      <c r="J543" s="104"/>
      <c r="K543" s="104"/>
      <c r="L543" s="104"/>
      <c r="M543" s="104"/>
      <c r="N543" s="104">
        <f>IFERROR(VLOOKUP($B543,'OCT 13'!$A$9:$C$520,3,FALSE),0)</f>
        <v>19.778459999999999</v>
      </c>
      <c r="O543" s="104">
        <f>IFERROR(VLOOKUP($B543,'NOV 13'!$A$9:$C$520,3,FALSE),0)</f>
        <v>24.935849999999999</v>
      </c>
      <c r="P543" s="104">
        <f>IFERROR(VLOOKUP($B543,'DIC 13'!$A$9:$C$520,3,FALSE),0)</f>
        <v>30.815849999999998</v>
      </c>
    </row>
    <row r="544" spans="1:16" ht="15">
      <c r="A544" s="102"/>
      <c r="B544" s="32">
        <v>1806</v>
      </c>
      <c r="C544" s="33" t="s">
        <v>181</v>
      </c>
      <c r="D544" s="104"/>
      <c r="E544" s="104"/>
      <c r="F544" s="104"/>
      <c r="G544" s="104"/>
      <c r="H544" s="104"/>
      <c r="I544" s="104"/>
      <c r="J544" s="104"/>
      <c r="K544" s="104"/>
      <c r="L544" s="104"/>
      <c r="M544" s="104"/>
      <c r="N544" s="104">
        <f>IFERROR(VLOOKUP($B544,'OCT 13'!$A$9:$C$520,3,FALSE),0)</f>
        <v>45.031269999999999</v>
      </c>
      <c r="O544" s="104">
        <f>IFERROR(VLOOKUP($B544,'NOV 13'!$A$9:$C$520,3,FALSE),0)</f>
        <v>45.031269999999999</v>
      </c>
      <c r="P544" s="104">
        <f>IFERROR(VLOOKUP($B544,'DIC 13'!$A$9:$C$520,3,FALSE),0)</f>
        <v>45.031269999999999</v>
      </c>
    </row>
    <row r="545" spans="1:16" ht="15">
      <c r="A545" s="102"/>
      <c r="B545" s="32">
        <v>1807</v>
      </c>
      <c r="C545" s="33" t="s">
        <v>152</v>
      </c>
      <c r="D545" s="104"/>
      <c r="E545" s="104"/>
      <c r="F545" s="104"/>
      <c r="G545" s="104"/>
      <c r="H545" s="104"/>
      <c r="I545" s="104"/>
      <c r="J545" s="104"/>
      <c r="K545" s="104"/>
      <c r="L545" s="104"/>
      <c r="M545" s="104"/>
      <c r="N545" s="104">
        <f>IFERROR(VLOOKUP($B545,'OCT 13'!$A$9:$C$520,3,FALSE),0)</f>
        <v>0</v>
      </c>
      <c r="O545" s="104">
        <f>IFERROR(VLOOKUP($B545,'NOV 13'!$A$9:$C$520,3,FALSE),0)</f>
        <v>0</v>
      </c>
      <c r="P545" s="104">
        <f>IFERROR(VLOOKUP($B545,'DIC 13'!$A$9:$C$520,3,FALSE),0)</f>
        <v>0</v>
      </c>
    </row>
    <row r="546" spans="1:16" ht="15">
      <c r="A546" s="102"/>
      <c r="B546" s="32">
        <v>1808</v>
      </c>
      <c r="C546" s="33" t="s">
        <v>165</v>
      </c>
      <c r="D546" s="104"/>
      <c r="E546" s="104"/>
      <c r="F546" s="104"/>
      <c r="G546" s="104"/>
      <c r="H546" s="104"/>
      <c r="I546" s="104"/>
      <c r="J546" s="104"/>
      <c r="K546" s="104"/>
      <c r="L546" s="104"/>
      <c r="M546" s="104"/>
      <c r="N546" s="104">
        <f>IFERROR(VLOOKUP($B546,'OCT 13'!$A$9:$C$520,3,FALSE),0)</f>
        <v>0</v>
      </c>
      <c r="O546" s="104">
        <f>IFERROR(VLOOKUP($B546,'NOV 13'!$A$9:$C$520,3,FALSE),0)</f>
        <v>0</v>
      </c>
      <c r="P546" s="104">
        <f>IFERROR(VLOOKUP($B546,'DIC 13'!$A$9:$C$520,3,FALSE),0)</f>
        <v>0</v>
      </c>
    </row>
    <row r="547" spans="1:16" ht="15">
      <c r="A547" s="102"/>
      <c r="B547" s="32">
        <v>1809</v>
      </c>
      <c r="C547" s="33" t="s">
        <v>166</v>
      </c>
      <c r="D547" s="104"/>
      <c r="E547" s="104"/>
      <c r="F547" s="104"/>
      <c r="G547" s="104"/>
      <c r="H547" s="104"/>
      <c r="I547" s="104"/>
      <c r="J547" s="104"/>
      <c r="K547" s="104"/>
      <c r="L547" s="104"/>
      <c r="M547" s="104"/>
      <c r="N547" s="104">
        <f>IFERROR(VLOOKUP($B547,'OCT 13'!$A$9:$C$520,3,FALSE),0)</f>
        <v>0</v>
      </c>
      <c r="O547" s="104">
        <f>IFERROR(VLOOKUP($B547,'NOV 13'!$A$9:$C$520,3,FALSE),0)</f>
        <v>0</v>
      </c>
      <c r="P547" s="104">
        <f>IFERROR(VLOOKUP($B547,'DIC 13'!$A$9:$C$520,3,FALSE),0)</f>
        <v>0</v>
      </c>
    </row>
    <row r="548" spans="1:16" ht="15">
      <c r="A548" s="102"/>
      <c r="B548" s="32">
        <v>1890</v>
      </c>
      <c r="C548" s="33" t="s">
        <v>126</v>
      </c>
      <c r="D548" s="104"/>
      <c r="E548" s="104"/>
      <c r="F548" s="104"/>
      <c r="G548" s="104"/>
      <c r="H548" s="104"/>
      <c r="I548" s="104"/>
      <c r="J548" s="104"/>
      <c r="K548" s="104"/>
      <c r="L548" s="104"/>
      <c r="M548" s="104"/>
      <c r="N548" s="104">
        <f>IFERROR(VLOOKUP($B548,'OCT 13'!$A$9:$C$520,3,FALSE),0)</f>
        <v>51.779710000000001</v>
      </c>
      <c r="O548" s="104">
        <f>IFERROR(VLOOKUP($B548,'NOV 13'!$A$9:$C$520,3,FALSE),0)</f>
        <v>65.186530000000005</v>
      </c>
      <c r="P548" s="104">
        <f>IFERROR(VLOOKUP($B548,'DIC 13'!$A$9:$C$520,3,FALSE),0)</f>
        <v>65.186530000000005</v>
      </c>
    </row>
    <row r="549" spans="1:16" ht="15">
      <c r="A549" s="102"/>
      <c r="B549" s="32">
        <v>1899</v>
      </c>
      <c r="C549" s="33" t="s">
        <v>182</v>
      </c>
      <c r="D549" s="104"/>
      <c r="E549" s="104"/>
      <c r="F549" s="104"/>
      <c r="G549" s="104"/>
      <c r="H549" s="104"/>
      <c r="I549" s="104"/>
      <c r="J549" s="104"/>
      <c r="K549" s="104"/>
      <c r="L549" s="104"/>
      <c r="M549" s="104"/>
      <c r="N549" s="104">
        <f>IFERROR(VLOOKUP($B549,'OCT 13'!$A$9:$C$520,3,FALSE),0)</f>
        <v>0</v>
      </c>
      <c r="O549" s="104">
        <f>IFERROR(VLOOKUP($B549,'NOV 13'!$A$9:$C$520,3,FALSE),0)</f>
        <v>-2.3410799999999998</v>
      </c>
      <c r="P549" s="104">
        <f>IFERROR(VLOOKUP($B549,'DIC 13'!$A$9:$C$520,3,FALSE),0)</f>
        <v>-4.8476800000000004</v>
      </c>
    </row>
    <row r="550" spans="1:16" ht="15">
      <c r="A550" s="102"/>
      <c r="B550" s="32">
        <v>189905</v>
      </c>
      <c r="C550" s="33" t="s">
        <v>183</v>
      </c>
      <c r="D550" s="104"/>
      <c r="E550" s="104"/>
      <c r="F550" s="104"/>
      <c r="G550" s="104"/>
      <c r="H550" s="104"/>
      <c r="I550" s="104"/>
      <c r="J550" s="104"/>
      <c r="K550" s="104"/>
      <c r="L550" s="104"/>
      <c r="M550" s="104"/>
      <c r="N550" s="104">
        <f>IFERROR(VLOOKUP($B550,'OCT 13'!$A$9:$C$520,3,FALSE),0)</f>
        <v>0</v>
      </c>
      <c r="O550" s="104">
        <f>IFERROR(VLOOKUP($B550,'NOV 13'!$A$9:$C$520,3,FALSE),0)</f>
        <v>0</v>
      </c>
      <c r="P550" s="104">
        <f>IFERROR(VLOOKUP($B550,'DIC 13'!$A$9:$C$520,3,FALSE),0)</f>
        <v>0</v>
      </c>
    </row>
    <row r="551" spans="1:16" ht="15">
      <c r="A551" s="102"/>
      <c r="B551" s="32">
        <v>189910</v>
      </c>
      <c r="C551" s="33" t="s">
        <v>184</v>
      </c>
      <c r="D551" s="104"/>
      <c r="E551" s="104"/>
      <c r="F551" s="104"/>
      <c r="G551" s="104"/>
      <c r="H551" s="104"/>
      <c r="I551" s="104"/>
      <c r="J551" s="104"/>
      <c r="K551" s="104"/>
      <c r="L551" s="104"/>
      <c r="M551" s="104"/>
      <c r="N551" s="104">
        <f>IFERROR(VLOOKUP($B551,'OCT 13'!$A$9:$C$520,3,FALSE),0)</f>
        <v>0</v>
      </c>
      <c r="O551" s="104">
        <f>IFERROR(VLOOKUP($B551,'NOV 13'!$A$9:$C$520,3,FALSE),0)</f>
        <v>0</v>
      </c>
      <c r="P551" s="104">
        <f>IFERROR(VLOOKUP($B551,'DIC 13'!$A$9:$C$520,3,FALSE),0)</f>
        <v>0</v>
      </c>
    </row>
    <row r="552" spans="1:16" ht="15">
      <c r="A552" s="102"/>
      <c r="B552" s="32">
        <v>189915</v>
      </c>
      <c r="C552" s="33" t="s">
        <v>185</v>
      </c>
      <c r="D552" s="104"/>
      <c r="E552" s="104"/>
      <c r="F552" s="104"/>
      <c r="G552" s="104"/>
      <c r="H552" s="104"/>
      <c r="I552" s="104"/>
      <c r="J552" s="104"/>
      <c r="K552" s="104"/>
      <c r="L552" s="104"/>
      <c r="M552" s="104"/>
      <c r="N552" s="104">
        <f>IFERROR(VLOOKUP($B552,'OCT 13'!$A$9:$C$520,3,FALSE),0)</f>
        <v>0</v>
      </c>
      <c r="O552" s="104">
        <f>IFERROR(VLOOKUP($B552,'NOV 13'!$A$9:$C$520,3,FALSE),0)</f>
        <v>-0.54698999999999998</v>
      </c>
      <c r="P552" s="104">
        <f>IFERROR(VLOOKUP($B552,'DIC 13'!$A$9:$C$520,3,FALSE),0)</f>
        <v>-1.2595000000000001</v>
      </c>
    </row>
    <row r="553" spans="1:16" ht="15">
      <c r="A553" s="102"/>
      <c r="B553" s="32">
        <v>189920</v>
      </c>
      <c r="C553" s="33" t="s">
        <v>186</v>
      </c>
      <c r="D553" s="104"/>
      <c r="E553" s="104"/>
      <c r="F553" s="104"/>
      <c r="G553" s="104"/>
      <c r="H553" s="104"/>
      <c r="I553" s="104"/>
      <c r="J553" s="104"/>
      <c r="K553" s="104"/>
      <c r="L553" s="104"/>
      <c r="M553" s="104"/>
      <c r="N553" s="104">
        <f>IFERROR(VLOOKUP($B553,'OCT 13'!$A$9:$C$520,3,FALSE),0)</f>
        <v>0</v>
      </c>
      <c r="O553" s="104">
        <f>IFERROR(VLOOKUP($B553,'NOV 13'!$A$9:$C$520,3,FALSE),0)</f>
        <v>-1.2508699999999999</v>
      </c>
      <c r="P553" s="104">
        <f>IFERROR(VLOOKUP($B553,'DIC 13'!$A$9:$C$520,3,FALSE),0)</f>
        <v>-2.5017399999999999</v>
      </c>
    </row>
    <row r="554" spans="1:16" ht="15">
      <c r="A554" s="102"/>
      <c r="B554" s="32">
        <v>189925</v>
      </c>
      <c r="C554" s="33" t="s">
        <v>187</v>
      </c>
      <c r="D554" s="104"/>
      <c r="E554" s="104"/>
      <c r="F554" s="104"/>
      <c r="G554" s="104"/>
      <c r="H554" s="104"/>
      <c r="I554" s="104"/>
      <c r="J554" s="104"/>
      <c r="K554" s="104"/>
      <c r="L554" s="104"/>
      <c r="M554" s="104"/>
      <c r="N554" s="104">
        <f>IFERROR(VLOOKUP($B554,'OCT 13'!$A$9:$C$520,3,FALSE),0)</f>
        <v>0</v>
      </c>
      <c r="O554" s="104">
        <f>IFERROR(VLOOKUP($B554,'NOV 13'!$A$9:$C$520,3,FALSE),0)</f>
        <v>0</v>
      </c>
      <c r="P554" s="104">
        <f>IFERROR(VLOOKUP($B554,'DIC 13'!$A$9:$C$520,3,FALSE),0)</f>
        <v>0</v>
      </c>
    </row>
    <row r="555" spans="1:16" ht="15">
      <c r="A555" s="102"/>
      <c r="B555" s="32">
        <v>189930</v>
      </c>
      <c r="C555" s="33" t="s">
        <v>188</v>
      </c>
      <c r="D555" s="104"/>
      <c r="E555" s="104"/>
      <c r="F555" s="104"/>
      <c r="G555" s="104"/>
      <c r="H555" s="104"/>
      <c r="I555" s="104"/>
      <c r="J555" s="104"/>
      <c r="K555" s="104"/>
      <c r="L555" s="104"/>
      <c r="M555" s="104"/>
      <c r="N555" s="104">
        <f>IFERROR(VLOOKUP($B555,'OCT 13'!$A$9:$C$520,3,FALSE),0)</f>
        <v>0</v>
      </c>
      <c r="O555" s="104">
        <f>IFERROR(VLOOKUP($B555,'NOV 13'!$A$9:$C$520,3,FALSE),0)</f>
        <v>0</v>
      </c>
      <c r="P555" s="104">
        <f>IFERROR(VLOOKUP($B555,'DIC 13'!$A$9:$C$520,3,FALSE),0)</f>
        <v>0</v>
      </c>
    </row>
    <row r="556" spans="1:16" ht="15">
      <c r="A556" s="102"/>
      <c r="B556" s="32">
        <v>189935</v>
      </c>
      <c r="C556" s="33" t="s">
        <v>189</v>
      </c>
      <c r="D556" s="104"/>
      <c r="E556" s="104"/>
      <c r="F556" s="104"/>
      <c r="G556" s="104"/>
      <c r="H556" s="104"/>
      <c r="I556" s="104"/>
      <c r="J556" s="104"/>
      <c r="K556" s="104"/>
      <c r="L556" s="104"/>
      <c r="M556" s="104"/>
      <c r="N556" s="104">
        <f>IFERROR(VLOOKUP($B556,'OCT 13'!$A$9:$C$520,3,FALSE),0)</f>
        <v>0</v>
      </c>
      <c r="O556" s="104">
        <f>IFERROR(VLOOKUP($B556,'NOV 13'!$A$9:$C$520,3,FALSE),0)</f>
        <v>0</v>
      </c>
      <c r="P556" s="104">
        <f>IFERROR(VLOOKUP($B556,'DIC 13'!$A$9:$C$520,3,FALSE),0)</f>
        <v>0</v>
      </c>
    </row>
    <row r="557" spans="1:16" ht="15">
      <c r="A557" s="102"/>
      <c r="B557" s="32">
        <v>189940</v>
      </c>
      <c r="C557" s="33" t="s">
        <v>190</v>
      </c>
      <c r="D557" s="104"/>
      <c r="E557" s="104"/>
      <c r="F557" s="104"/>
      <c r="G557" s="104"/>
      <c r="H557" s="104"/>
      <c r="I557" s="104"/>
      <c r="J557" s="104"/>
      <c r="K557" s="104"/>
      <c r="L557" s="104"/>
      <c r="M557" s="104"/>
      <c r="N557" s="104">
        <f>IFERROR(VLOOKUP($B557,'OCT 13'!$A$9:$C$520,3,FALSE),0)</f>
        <v>0</v>
      </c>
      <c r="O557" s="104">
        <f>IFERROR(VLOOKUP($B557,'NOV 13'!$A$9:$C$520,3,FALSE),0)</f>
        <v>-0.54322000000000004</v>
      </c>
      <c r="P557" s="104">
        <f>IFERROR(VLOOKUP($B557,'DIC 13'!$A$9:$C$520,3,FALSE),0)</f>
        <v>-1.0864400000000001</v>
      </c>
    </row>
    <row r="558" spans="1:16" ht="15">
      <c r="A558" s="102"/>
      <c r="B558" s="32">
        <v>19</v>
      </c>
      <c r="C558" s="33" t="s">
        <v>191</v>
      </c>
      <c r="D558" s="104"/>
      <c r="E558" s="104"/>
      <c r="F558" s="104"/>
      <c r="G558" s="104"/>
      <c r="H558" s="104"/>
      <c r="I558" s="104"/>
      <c r="J558" s="104"/>
      <c r="K558" s="104"/>
      <c r="L558" s="104"/>
      <c r="M558" s="104"/>
      <c r="N558" s="104">
        <f>IFERROR(VLOOKUP($B558,'OCT 13'!$A$9:$C$520,3,FALSE),0)</f>
        <v>5.0771199999999999</v>
      </c>
      <c r="O558" s="104">
        <f>IFERROR(VLOOKUP($B558,'NOV 13'!$A$9:$C$520,3,FALSE),0)</f>
        <v>3.9775500000000004</v>
      </c>
      <c r="P558" s="104">
        <f>IFERROR(VLOOKUP($B558,'DIC 13'!$A$9:$C$520,3,FALSE),0)</f>
        <v>3.8639099999999997</v>
      </c>
    </row>
    <row r="559" spans="1:16" ht="15">
      <c r="A559" s="102"/>
      <c r="B559" s="32">
        <v>1901</v>
      </c>
      <c r="C559" s="33" t="s">
        <v>192</v>
      </c>
      <c r="D559" s="104"/>
      <c r="E559" s="104"/>
      <c r="F559" s="104"/>
      <c r="G559" s="104"/>
      <c r="H559" s="104"/>
      <c r="I559" s="104"/>
      <c r="J559" s="104"/>
      <c r="K559" s="104"/>
      <c r="L559" s="104"/>
      <c r="M559" s="104"/>
      <c r="N559" s="104">
        <f>IFERROR(VLOOKUP($B559,'OCT 13'!$A$9:$C$520,3,FALSE),0)</f>
        <v>0</v>
      </c>
      <c r="O559" s="104">
        <f>IFERROR(VLOOKUP($B559,'NOV 13'!$A$9:$C$520,3,FALSE),0)</f>
        <v>0</v>
      </c>
      <c r="P559" s="104">
        <f>IFERROR(VLOOKUP($B559,'DIC 13'!$A$9:$C$520,3,FALSE),0)</f>
        <v>0</v>
      </c>
    </row>
    <row r="560" spans="1:16" ht="15">
      <c r="A560" s="102"/>
      <c r="B560" s="32">
        <v>190105</v>
      </c>
      <c r="C560" s="33" t="s">
        <v>193</v>
      </c>
      <c r="D560" s="104"/>
      <c r="E560" s="104"/>
      <c r="F560" s="104"/>
      <c r="G560" s="104"/>
      <c r="H560" s="104"/>
      <c r="I560" s="104"/>
      <c r="J560" s="104"/>
      <c r="K560" s="104"/>
      <c r="L560" s="104"/>
      <c r="M560" s="104"/>
      <c r="N560" s="104">
        <f>IFERROR(VLOOKUP($B560,'OCT 13'!$A$9:$C$520,3,FALSE),0)</f>
        <v>0</v>
      </c>
      <c r="O560" s="104">
        <f>IFERROR(VLOOKUP($B560,'NOV 13'!$A$9:$C$520,3,FALSE),0)</f>
        <v>0</v>
      </c>
      <c r="P560" s="104">
        <f>IFERROR(VLOOKUP($B560,'DIC 13'!$A$9:$C$520,3,FALSE),0)</f>
        <v>0</v>
      </c>
    </row>
    <row r="561" spans="1:16" ht="15">
      <c r="A561" s="102"/>
      <c r="B561" s="32">
        <v>190110</v>
      </c>
      <c r="C561" s="33" t="s">
        <v>194</v>
      </c>
      <c r="D561" s="104"/>
      <c r="E561" s="104"/>
      <c r="F561" s="104"/>
      <c r="G561" s="104"/>
      <c r="H561" s="104"/>
      <c r="I561" s="104"/>
      <c r="J561" s="104"/>
      <c r="K561" s="104"/>
      <c r="L561" s="104"/>
      <c r="M561" s="104"/>
      <c r="N561" s="104">
        <f>IFERROR(VLOOKUP($B561,'OCT 13'!$A$9:$C$520,3,FALSE),0)</f>
        <v>0</v>
      </c>
      <c r="O561" s="104">
        <f>IFERROR(VLOOKUP($B561,'NOV 13'!$A$9:$C$520,3,FALSE),0)</f>
        <v>0</v>
      </c>
      <c r="P561" s="104">
        <f>IFERROR(VLOOKUP($B561,'DIC 13'!$A$9:$C$520,3,FALSE),0)</f>
        <v>0</v>
      </c>
    </row>
    <row r="562" spans="1:16" ht="15">
      <c r="A562" s="102"/>
      <c r="B562" s="32">
        <v>190115</v>
      </c>
      <c r="C562" s="33" t="s">
        <v>195</v>
      </c>
      <c r="D562" s="104"/>
      <c r="E562" s="104"/>
      <c r="F562" s="104"/>
      <c r="G562" s="104"/>
      <c r="H562" s="104"/>
      <c r="I562" s="104"/>
      <c r="J562" s="104"/>
      <c r="K562" s="104"/>
      <c r="L562" s="104"/>
      <c r="M562" s="104"/>
      <c r="N562" s="104">
        <f>IFERROR(VLOOKUP($B562,'OCT 13'!$A$9:$C$520,3,FALSE),0)</f>
        <v>0</v>
      </c>
      <c r="O562" s="104">
        <f>IFERROR(VLOOKUP($B562,'NOV 13'!$A$9:$C$520,3,FALSE),0)</f>
        <v>0</v>
      </c>
      <c r="P562" s="104">
        <f>IFERROR(VLOOKUP($B562,'DIC 13'!$A$9:$C$520,3,FALSE),0)</f>
        <v>0</v>
      </c>
    </row>
    <row r="563" spans="1:16" ht="15">
      <c r="A563" s="102"/>
      <c r="B563" s="32">
        <v>190120</v>
      </c>
      <c r="C563" s="33" t="s">
        <v>196</v>
      </c>
      <c r="D563" s="104"/>
      <c r="E563" s="104"/>
      <c r="F563" s="104"/>
      <c r="G563" s="104"/>
      <c r="H563" s="104"/>
      <c r="I563" s="104"/>
      <c r="J563" s="104"/>
      <c r="K563" s="104"/>
      <c r="L563" s="104"/>
      <c r="M563" s="104"/>
      <c r="N563" s="104">
        <f>IFERROR(VLOOKUP($B563,'OCT 13'!$A$9:$C$520,3,FALSE),0)</f>
        <v>0</v>
      </c>
      <c r="O563" s="104">
        <f>IFERROR(VLOOKUP($B563,'NOV 13'!$A$9:$C$520,3,FALSE),0)</f>
        <v>0</v>
      </c>
      <c r="P563" s="104">
        <f>IFERROR(VLOOKUP($B563,'DIC 13'!$A$9:$C$520,3,FALSE),0)</f>
        <v>0</v>
      </c>
    </row>
    <row r="564" spans="1:16" ht="15">
      <c r="A564" s="102"/>
      <c r="B564" s="32">
        <v>190125</v>
      </c>
      <c r="C564" s="33" t="s">
        <v>197</v>
      </c>
      <c r="D564" s="104"/>
      <c r="E564" s="104"/>
      <c r="F564" s="104"/>
      <c r="G564" s="104"/>
      <c r="H564" s="104"/>
      <c r="I564" s="104"/>
      <c r="J564" s="104"/>
      <c r="K564" s="104"/>
      <c r="L564" s="104"/>
      <c r="M564" s="104"/>
      <c r="N564" s="104">
        <f>IFERROR(VLOOKUP($B564,'OCT 13'!$A$9:$C$520,3,FALSE),0)</f>
        <v>0</v>
      </c>
      <c r="O564" s="104">
        <f>IFERROR(VLOOKUP($B564,'NOV 13'!$A$9:$C$520,3,FALSE),0)</f>
        <v>0</v>
      </c>
      <c r="P564" s="104">
        <f>IFERROR(VLOOKUP($B564,'DIC 13'!$A$9:$C$520,3,FALSE),0)</f>
        <v>0</v>
      </c>
    </row>
    <row r="565" spans="1:16" ht="15">
      <c r="A565" s="102"/>
      <c r="B565" s="32">
        <v>1902</v>
      </c>
      <c r="C565" s="33" t="s">
        <v>153</v>
      </c>
      <c r="D565" s="104"/>
      <c r="E565" s="104"/>
      <c r="F565" s="104"/>
      <c r="G565" s="104"/>
      <c r="H565" s="104"/>
      <c r="I565" s="104"/>
      <c r="J565" s="104"/>
      <c r="K565" s="104"/>
      <c r="L565" s="104"/>
      <c r="M565" s="104"/>
      <c r="N565" s="104">
        <f>IFERROR(VLOOKUP($B565,'OCT 13'!$A$9:$C$520,3,FALSE),0)</f>
        <v>0</v>
      </c>
      <c r="O565" s="104">
        <f>IFERROR(VLOOKUP($B565,'NOV 13'!$A$9:$C$520,3,FALSE),0)</f>
        <v>0</v>
      </c>
      <c r="P565" s="104">
        <f>IFERROR(VLOOKUP($B565,'DIC 13'!$A$9:$C$520,3,FALSE),0)</f>
        <v>0</v>
      </c>
    </row>
    <row r="566" spans="1:16" ht="15">
      <c r="A566" s="102"/>
      <c r="B566" s="32">
        <v>190205</v>
      </c>
      <c r="C566" s="33" t="s">
        <v>198</v>
      </c>
      <c r="D566" s="104"/>
      <c r="E566" s="104"/>
      <c r="F566" s="104"/>
      <c r="G566" s="104"/>
      <c r="H566" s="104"/>
      <c r="I566" s="104"/>
      <c r="J566" s="104"/>
      <c r="K566" s="104"/>
      <c r="L566" s="104"/>
      <c r="M566" s="104"/>
      <c r="N566" s="104">
        <f>IFERROR(VLOOKUP($B566,'OCT 13'!$A$9:$C$520,3,FALSE),0)</f>
        <v>0</v>
      </c>
      <c r="O566" s="104">
        <f>IFERROR(VLOOKUP($B566,'NOV 13'!$A$9:$C$520,3,FALSE),0)</f>
        <v>0</v>
      </c>
      <c r="P566" s="104">
        <f>IFERROR(VLOOKUP($B566,'DIC 13'!$A$9:$C$520,3,FALSE),0)</f>
        <v>0</v>
      </c>
    </row>
    <row r="567" spans="1:16" ht="15">
      <c r="A567" s="102"/>
      <c r="B567" s="32">
        <v>190210</v>
      </c>
      <c r="C567" s="33" t="s">
        <v>199</v>
      </c>
      <c r="D567" s="104"/>
      <c r="E567" s="104"/>
      <c r="F567" s="104"/>
      <c r="G567" s="104"/>
      <c r="H567" s="104"/>
      <c r="I567" s="104"/>
      <c r="J567" s="104"/>
      <c r="K567" s="104"/>
      <c r="L567" s="104"/>
      <c r="M567" s="104"/>
      <c r="N567" s="104">
        <f>IFERROR(VLOOKUP($B567,'OCT 13'!$A$9:$C$520,3,FALSE),0)</f>
        <v>0</v>
      </c>
      <c r="O567" s="104">
        <f>IFERROR(VLOOKUP($B567,'NOV 13'!$A$9:$C$520,3,FALSE),0)</f>
        <v>0</v>
      </c>
      <c r="P567" s="104">
        <f>IFERROR(VLOOKUP($B567,'DIC 13'!$A$9:$C$520,3,FALSE),0)</f>
        <v>0</v>
      </c>
    </row>
    <row r="568" spans="1:16" ht="15">
      <c r="A568" s="102"/>
      <c r="B568" s="32">
        <v>190215</v>
      </c>
      <c r="C568" s="33" t="s">
        <v>569</v>
      </c>
      <c r="D568" s="104"/>
      <c r="E568" s="104"/>
      <c r="F568" s="104"/>
      <c r="G568" s="104"/>
      <c r="H568" s="104"/>
      <c r="I568" s="104"/>
      <c r="J568" s="104"/>
      <c r="K568" s="104"/>
      <c r="L568" s="104"/>
      <c r="M568" s="104"/>
      <c r="N568" s="104">
        <f>IFERROR(VLOOKUP($B568,'OCT 13'!$A$9:$C$520,3,FALSE),0)</f>
        <v>0</v>
      </c>
      <c r="O568" s="104">
        <f>IFERROR(VLOOKUP($B568,'NOV 13'!$A$9:$C$520,3,FALSE),0)</f>
        <v>0</v>
      </c>
      <c r="P568" s="104">
        <f>IFERROR(VLOOKUP($B568,'DIC 13'!$A$9:$C$520,3,FALSE),0)</f>
        <v>0</v>
      </c>
    </row>
    <row r="569" spans="1:16" ht="15">
      <c r="A569" s="102"/>
      <c r="B569" s="32">
        <v>190220</v>
      </c>
      <c r="C569" s="33" t="s">
        <v>200</v>
      </c>
      <c r="D569" s="104"/>
      <c r="E569" s="104"/>
      <c r="F569" s="104"/>
      <c r="G569" s="104"/>
      <c r="H569" s="104"/>
      <c r="I569" s="104"/>
      <c r="J569" s="104"/>
      <c r="K569" s="104"/>
      <c r="L569" s="104"/>
      <c r="M569" s="104"/>
      <c r="N569" s="104">
        <f>IFERROR(VLOOKUP($B569,'OCT 13'!$A$9:$C$520,3,FALSE),0)</f>
        <v>0</v>
      </c>
      <c r="O569" s="104">
        <f>IFERROR(VLOOKUP($B569,'NOV 13'!$A$9:$C$520,3,FALSE),0)</f>
        <v>0</v>
      </c>
      <c r="P569" s="104">
        <f>IFERROR(VLOOKUP($B569,'DIC 13'!$A$9:$C$520,3,FALSE),0)</f>
        <v>0</v>
      </c>
    </row>
    <row r="570" spans="1:16" ht="15">
      <c r="A570" s="102"/>
      <c r="B570" s="32">
        <v>190221</v>
      </c>
      <c r="C570" s="33" t="s">
        <v>201</v>
      </c>
      <c r="D570" s="104"/>
      <c r="E570" s="104"/>
      <c r="F570" s="104"/>
      <c r="G570" s="104"/>
      <c r="H570" s="104"/>
      <c r="I570" s="104"/>
      <c r="J570" s="104"/>
      <c r="K570" s="104"/>
      <c r="L570" s="104"/>
      <c r="M570" s="104"/>
      <c r="N570" s="104">
        <f>IFERROR(VLOOKUP($B570,'OCT 13'!$A$9:$C$520,3,FALSE),0)</f>
        <v>0</v>
      </c>
      <c r="O570" s="104">
        <f>IFERROR(VLOOKUP($B570,'NOV 13'!$A$9:$C$520,3,FALSE),0)</f>
        <v>0</v>
      </c>
      <c r="P570" s="104">
        <f>IFERROR(VLOOKUP($B570,'DIC 13'!$A$9:$C$520,3,FALSE),0)</f>
        <v>0</v>
      </c>
    </row>
    <row r="571" spans="1:16" ht="15">
      <c r="A571" s="102"/>
      <c r="B571" s="32">
        <v>190225</v>
      </c>
      <c r="C571" s="33" t="s">
        <v>570</v>
      </c>
      <c r="D571" s="104"/>
      <c r="E571" s="104"/>
      <c r="F571" s="104"/>
      <c r="G571" s="104"/>
      <c r="H571" s="104"/>
      <c r="I571" s="104"/>
      <c r="J571" s="104"/>
      <c r="K571" s="104"/>
      <c r="L571" s="104"/>
      <c r="M571" s="104"/>
      <c r="N571" s="104">
        <f>IFERROR(VLOOKUP($B571,'OCT 13'!$A$9:$C$520,3,FALSE),0)</f>
        <v>0</v>
      </c>
      <c r="O571" s="104">
        <f>IFERROR(VLOOKUP($B571,'NOV 13'!$A$9:$C$520,3,FALSE),0)</f>
        <v>0</v>
      </c>
      <c r="P571" s="104">
        <f>IFERROR(VLOOKUP($B571,'DIC 13'!$A$9:$C$520,3,FALSE),0)</f>
        <v>0</v>
      </c>
    </row>
    <row r="572" spans="1:16" ht="15">
      <c r="A572" s="102"/>
      <c r="B572" s="32">
        <v>190226</v>
      </c>
      <c r="C572" s="33" t="s">
        <v>202</v>
      </c>
      <c r="D572" s="104"/>
      <c r="E572" s="104"/>
      <c r="F572" s="104"/>
      <c r="G572" s="104"/>
      <c r="H572" s="104"/>
      <c r="I572" s="104"/>
      <c r="J572" s="104"/>
      <c r="K572" s="104"/>
      <c r="L572" s="104"/>
      <c r="M572" s="104"/>
      <c r="N572" s="104">
        <f>IFERROR(VLOOKUP($B572,'OCT 13'!$A$9:$C$520,3,FALSE),0)</f>
        <v>0</v>
      </c>
      <c r="O572" s="104">
        <f>IFERROR(VLOOKUP($B572,'NOV 13'!$A$9:$C$520,3,FALSE),0)</f>
        <v>0</v>
      </c>
      <c r="P572" s="104">
        <f>IFERROR(VLOOKUP($B572,'DIC 13'!$A$9:$C$520,3,FALSE),0)</f>
        <v>0</v>
      </c>
    </row>
    <row r="573" spans="1:16" ht="15">
      <c r="A573" s="102"/>
      <c r="B573" s="32">
        <v>190230</v>
      </c>
      <c r="C573" s="33" t="s">
        <v>203</v>
      </c>
      <c r="D573" s="104"/>
      <c r="E573" s="104"/>
      <c r="F573" s="104"/>
      <c r="G573" s="104"/>
      <c r="H573" s="104"/>
      <c r="I573" s="104"/>
      <c r="J573" s="104"/>
      <c r="K573" s="104"/>
      <c r="L573" s="104"/>
      <c r="M573" s="104"/>
      <c r="N573" s="104">
        <f>IFERROR(VLOOKUP($B573,'OCT 13'!$A$9:$C$520,3,FALSE),0)</f>
        <v>0</v>
      </c>
      <c r="O573" s="104">
        <f>IFERROR(VLOOKUP($B573,'NOV 13'!$A$9:$C$520,3,FALSE),0)</f>
        <v>0</v>
      </c>
      <c r="P573" s="104">
        <f>IFERROR(VLOOKUP($B573,'DIC 13'!$A$9:$C$520,3,FALSE),0)</f>
        <v>0</v>
      </c>
    </row>
    <row r="574" spans="1:16" ht="15">
      <c r="A574" s="102"/>
      <c r="B574" s="32">
        <v>190231</v>
      </c>
      <c r="C574" s="33" t="s">
        <v>571</v>
      </c>
      <c r="D574" s="104"/>
      <c r="E574" s="104"/>
      <c r="F574" s="104"/>
      <c r="G574" s="104"/>
      <c r="H574" s="104"/>
      <c r="I574" s="104"/>
      <c r="J574" s="104"/>
      <c r="K574" s="104"/>
      <c r="L574" s="104"/>
      <c r="M574" s="104"/>
      <c r="N574" s="104">
        <f>IFERROR(VLOOKUP($B574,'OCT 13'!$A$9:$C$520,3,FALSE),0)</f>
        <v>0</v>
      </c>
      <c r="O574" s="104">
        <f>IFERROR(VLOOKUP($B574,'NOV 13'!$A$9:$C$520,3,FALSE),0)</f>
        <v>0</v>
      </c>
      <c r="P574" s="104">
        <f>IFERROR(VLOOKUP($B574,'DIC 13'!$A$9:$C$520,3,FALSE),0)</f>
        <v>0</v>
      </c>
    </row>
    <row r="575" spans="1:16" ht="15">
      <c r="A575" s="102"/>
      <c r="B575" s="32">
        <v>190235</v>
      </c>
      <c r="C575" s="33" t="s">
        <v>204</v>
      </c>
      <c r="D575" s="104"/>
      <c r="E575" s="104"/>
      <c r="F575" s="104"/>
      <c r="G575" s="104"/>
      <c r="H575" s="104"/>
      <c r="I575" s="104"/>
      <c r="J575" s="104"/>
      <c r="K575" s="104"/>
      <c r="L575" s="104"/>
      <c r="M575" s="104"/>
      <c r="N575" s="104">
        <f>IFERROR(VLOOKUP($B575,'OCT 13'!$A$9:$C$520,3,FALSE),0)</f>
        <v>0</v>
      </c>
      <c r="O575" s="104">
        <f>IFERROR(VLOOKUP($B575,'NOV 13'!$A$9:$C$520,3,FALSE),0)</f>
        <v>0</v>
      </c>
      <c r="P575" s="104">
        <f>IFERROR(VLOOKUP($B575,'DIC 13'!$A$9:$C$520,3,FALSE),0)</f>
        <v>0</v>
      </c>
    </row>
    <row r="576" spans="1:16" ht="15">
      <c r="A576" s="102"/>
      <c r="B576" s="32">
        <v>190240</v>
      </c>
      <c r="C576" s="33" t="s">
        <v>109</v>
      </c>
      <c r="D576" s="104"/>
      <c r="E576" s="104"/>
      <c r="F576" s="104"/>
      <c r="G576" s="104"/>
      <c r="H576" s="104"/>
      <c r="I576" s="104"/>
      <c r="J576" s="104"/>
      <c r="K576" s="104"/>
      <c r="L576" s="104"/>
      <c r="M576" s="104"/>
      <c r="N576" s="104">
        <f>IFERROR(VLOOKUP($B576,'OCT 13'!$A$9:$C$520,3,FALSE),0)</f>
        <v>0</v>
      </c>
      <c r="O576" s="104">
        <f>IFERROR(VLOOKUP($B576,'NOV 13'!$A$9:$C$520,3,FALSE),0)</f>
        <v>0</v>
      </c>
      <c r="P576" s="104">
        <f>IFERROR(VLOOKUP($B576,'DIC 13'!$A$9:$C$520,3,FALSE),0)</f>
        <v>0</v>
      </c>
    </row>
    <row r="577" spans="1:16" ht="15">
      <c r="A577" s="102"/>
      <c r="B577" s="32">
        <v>190245</v>
      </c>
      <c r="C577" s="33" t="s">
        <v>205</v>
      </c>
      <c r="D577" s="104"/>
      <c r="E577" s="104"/>
      <c r="F577" s="104"/>
      <c r="G577" s="104"/>
      <c r="H577" s="104"/>
      <c r="I577" s="104"/>
      <c r="J577" s="104"/>
      <c r="K577" s="104"/>
      <c r="L577" s="104"/>
      <c r="M577" s="104"/>
      <c r="N577" s="104">
        <f>IFERROR(VLOOKUP($B577,'OCT 13'!$A$9:$C$520,3,FALSE),0)</f>
        <v>0</v>
      </c>
      <c r="O577" s="104">
        <f>IFERROR(VLOOKUP($B577,'NOV 13'!$A$9:$C$520,3,FALSE),0)</f>
        <v>0</v>
      </c>
      <c r="P577" s="104">
        <f>IFERROR(VLOOKUP($B577,'DIC 13'!$A$9:$C$520,3,FALSE),0)</f>
        <v>0</v>
      </c>
    </row>
    <row r="578" spans="1:16" ht="15">
      <c r="A578" s="102"/>
      <c r="B578" s="32">
        <v>190250</v>
      </c>
      <c r="C578" s="33" t="s">
        <v>144</v>
      </c>
      <c r="D578" s="104"/>
      <c r="E578" s="104"/>
      <c r="F578" s="104"/>
      <c r="G578" s="104"/>
      <c r="H578" s="104"/>
      <c r="I578" s="104"/>
      <c r="J578" s="104"/>
      <c r="K578" s="104"/>
      <c r="L578" s="104"/>
      <c r="M578" s="104"/>
      <c r="N578" s="104">
        <f>IFERROR(VLOOKUP($B578,'OCT 13'!$A$9:$C$520,3,FALSE),0)</f>
        <v>0</v>
      </c>
      <c r="O578" s="104">
        <f>IFERROR(VLOOKUP($B578,'NOV 13'!$A$9:$C$520,3,FALSE),0)</f>
        <v>0</v>
      </c>
      <c r="P578" s="104">
        <f>IFERROR(VLOOKUP($B578,'DIC 13'!$A$9:$C$520,3,FALSE),0)</f>
        <v>0</v>
      </c>
    </row>
    <row r="579" spans="1:16" ht="15">
      <c r="A579" s="102"/>
      <c r="B579" s="32">
        <v>190255</v>
      </c>
      <c r="C579" s="33" t="s">
        <v>149</v>
      </c>
      <c r="D579" s="104"/>
      <c r="E579" s="104"/>
      <c r="F579" s="104"/>
      <c r="G579" s="104"/>
      <c r="H579" s="104"/>
      <c r="I579" s="104"/>
      <c r="J579" s="104"/>
      <c r="K579" s="104"/>
      <c r="L579" s="104"/>
      <c r="M579" s="104"/>
      <c r="N579" s="104">
        <f>IFERROR(VLOOKUP($B579,'OCT 13'!$A$9:$C$520,3,FALSE),0)</f>
        <v>0</v>
      </c>
      <c r="O579" s="104">
        <f>IFERROR(VLOOKUP($B579,'NOV 13'!$A$9:$C$520,3,FALSE),0)</f>
        <v>0</v>
      </c>
      <c r="P579" s="104">
        <f>IFERROR(VLOOKUP($B579,'DIC 13'!$A$9:$C$520,3,FALSE),0)</f>
        <v>0</v>
      </c>
    </row>
    <row r="580" spans="1:16" ht="15">
      <c r="A580" s="102"/>
      <c r="B580" s="32">
        <v>190260</v>
      </c>
      <c r="C580" s="33" t="s">
        <v>161</v>
      </c>
      <c r="D580" s="104"/>
      <c r="E580" s="104"/>
      <c r="F580" s="104"/>
      <c r="G580" s="104"/>
      <c r="H580" s="104"/>
      <c r="I580" s="104"/>
      <c r="J580" s="104"/>
      <c r="K580" s="104"/>
      <c r="L580" s="104"/>
      <c r="M580" s="104"/>
      <c r="N580" s="104">
        <f>IFERROR(VLOOKUP($B580,'OCT 13'!$A$9:$C$520,3,FALSE),0)</f>
        <v>0</v>
      </c>
      <c r="O580" s="104">
        <f>IFERROR(VLOOKUP($B580,'NOV 13'!$A$9:$C$520,3,FALSE),0)</f>
        <v>0</v>
      </c>
      <c r="P580" s="104">
        <f>IFERROR(VLOOKUP($B580,'DIC 13'!$A$9:$C$520,3,FALSE),0)</f>
        <v>0</v>
      </c>
    </row>
    <row r="581" spans="1:16" ht="15">
      <c r="A581" s="102"/>
      <c r="B581" s="32">
        <v>190265</v>
      </c>
      <c r="C581" s="33" t="s">
        <v>169</v>
      </c>
      <c r="D581" s="104"/>
      <c r="E581" s="104"/>
      <c r="F581" s="104"/>
      <c r="G581" s="104"/>
      <c r="H581" s="104"/>
      <c r="I581" s="104"/>
      <c r="J581" s="104"/>
      <c r="K581" s="104"/>
      <c r="L581" s="104"/>
      <c r="M581" s="104"/>
      <c r="N581" s="104">
        <f>IFERROR(VLOOKUP($B581,'OCT 13'!$A$9:$C$520,3,FALSE),0)</f>
        <v>0</v>
      </c>
      <c r="O581" s="104">
        <f>IFERROR(VLOOKUP($B581,'NOV 13'!$A$9:$C$520,3,FALSE),0)</f>
        <v>0</v>
      </c>
      <c r="P581" s="104">
        <f>IFERROR(VLOOKUP($B581,'DIC 13'!$A$9:$C$520,3,FALSE),0)</f>
        <v>0</v>
      </c>
    </row>
    <row r="582" spans="1:16" ht="15">
      <c r="A582" s="102"/>
      <c r="B582" s="32">
        <v>190270</v>
      </c>
      <c r="C582" s="33" t="s">
        <v>206</v>
      </c>
      <c r="D582" s="104"/>
      <c r="E582" s="104"/>
      <c r="F582" s="104"/>
      <c r="G582" s="104"/>
      <c r="H582" s="104"/>
      <c r="I582" s="104"/>
      <c r="J582" s="104"/>
      <c r="K582" s="104"/>
      <c r="L582" s="104"/>
      <c r="M582" s="104"/>
      <c r="N582" s="104">
        <f>IFERROR(VLOOKUP($B582,'OCT 13'!$A$9:$C$520,3,FALSE),0)</f>
        <v>0</v>
      </c>
      <c r="O582" s="104">
        <f>IFERROR(VLOOKUP($B582,'NOV 13'!$A$9:$C$520,3,FALSE),0)</f>
        <v>0</v>
      </c>
      <c r="P582" s="104">
        <f>IFERROR(VLOOKUP($B582,'DIC 13'!$A$9:$C$520,3,FALSE),0)</f>
        <v>0</v>
      </c>
    </row>
    <row r="583" spans="1:16" ht="15">
      <c r="A583" s="102"/>
      <c r="B583" s="32">
        <v>190275</v>
      </c>
      <c r="C583" s="33" t="s">
        <v>207</v>
      </c>
      <c r="D583" s="104"/>
      <c r="E583" s="104"/>
      <c r="F583" s="104"/>
      <c r="G583" s="104"/>
      <c r="H583" s="104"/>
      <c r="I583" s="104"/>
      <c r="J583" s="104"/>
      <c r="K583" s="104"/>
      <c r="L583" s="104"/>
      <c r="M583" s="104"/>
      <c r="N583" s="104">
        <f>IFERROR(VLOOKUP($B583,'OCT 13'!$A$9:$C$520,3,FALSE),0)</f>
        <v>0</v>
      </c>
      <c r="O583" s="104">
        <f>IFERROR(VLOOKUP($B583,'NOV 13'!$A$9:$C$520,3,FALSE),0)</f>
        <v>0</v>
      </c>
      <c r="P583" s="104">
        <f>IFERROR(VLOOKUP($B583,'DIC 13'!$A$9:$C$520,3,FALSE),0)</f>
        <v>0</v>
      </c>
    </row>
    <row r="584" spans="1:16" ht="15">
      <c r="A584" s="102"/>
      <c r="B584" s="32">
        <v>190280</v>
      </c>
      <c r="C584" s="33" t="s">
        <v>192</v>
      </c>
      <c r="D584" s="104"/>
      <c r="E584" s="104"/>
      <c r="F584" s="104"/>
      <c r="G584" s="104"/>
      <c r="H584" s="104"/>
      <c r="I584" s="104"/>
      <c r="J584" s="104"/>
      <c r="K584" s="104"/>
      <c r="L584" s="104"/>
      <c r="M584" s="104"/>
      <c r="N584" s="104">
        <f>IFERROR(VLOOKUP($B584,'OCT 13'!$A$9:$C$520,3,FALSE),0)</f>
        <v>0</v>
      </c>
      <c r="O584" s="104">
        <f>IFERROR(VLOOKUP($B584,'NOV 13'!$A$9:$C$520,3,FALSE),0)</f>
        <v>0</v>
      </c>
      <c r="P584" s="104">
        <f>IFERROR(VLOOKUP($B584,'DIC 13'!$A$9:$C$520,3,FALSE),0)</f>
        <v>0</v>
      </c>
    </row>
    <row r="585" spans="1:16" ht="15">
      <c r="A585" s="102"/>
      <c r="B585" s="32">
        <v>190286</v>
      </c>
      <c r="C585" s="33" t="s">
        <v>208</v>
      </c>
      <c r="D585" s="104"/>
      <c r="E585" s="104"/>
      <c r="F585" s="104"/>
      <c r="G585" s="104"/>
      <c r="H585" s="104"/>
      <c r="I585" s="104"/>
      <c r="J585" s="104"/>
      <c r="K585" s="104"/>
      <c r="L585" s="104"/>
      <c r="M585" s="104"/>
      <c r="N585" s="104">
        <f>IFERROR(VLOOKUP($B585,'OCT 13'!$A$9:$C$520,3,FALSE),0)</f>
        <v>0</v>
      </c>
      <c r="O585" s="104">
        <f>IFERROR(VLOOKUP($B585,'NOV 13'!$A$9:$C$520,3,FALSE),0)</f>
        <v>0</v>
      </c>
      <c r="P585" s="104">
        <f>IFERROR(VLOOKUP($B585,'DIC 13'!$A$9:$C$520,3,FALSE),0)</f>
        <v>0</v>
      </c>
    </row>
    <row r="586" spans="1:16" ht="15">
      <c r="A586" s="102"/>
      <c r="B586" s="32">
        <v>1903</v>
      </c>
      <c r="C586" s="33" t="s">
        <v>209</v>
      </c>
      <c r="D586" s="104"/>
      <c r="E586" s="104"/>
      <c r="F586" s="104"/>
      <c r="G586" s="104"/>
      <c r="H586" s="104"/>
      <c r="I586" s="104"/>
      <c r="J586" s="104"/>
      <c r="K586" s="104"/>
      <c r="L586" s="104"/>
      <c r="M586" s="104"/>
      <c r="N586" s="104">
        <f>IFERROR(VLOOKUP($B586,'OCT 13'!$A$9:$C$520,3,FALSE),0)</f>
        <v>0</v>
      </c>
      <c r="O586" s="104">
        <f>IFERROR(VLOOKUP($B586,'NOV 13'!$A$9:$C$520,3,FALSE),0)</f>
        <v>0</v>
      </c>
      <c r="P586" s="104">
        <f>IFERROR(VLOOKUP($B586,'DIC 13'!$A$9:$C$520,3,FALSE),0)</f>
        <v>0</v>
      </c>
    </row>
    <row r="587" spans="1:16" ht="15">
      <c r="A587" s="102"/>
      <c r="B587" s="32">
        <v>190305</v>
      </c>
      <c r="C587" s="33" t="s">
        <v>210</v>
      </c>
      <c r="D587" s="104"/>
      <c r="E587" s="104"/>
      <c r="F587" s="104"/>
      <c r="G587" s="104"/>
      <c r="H587" s="104"/>
      <c r="I587" s="104"/>
      <c r="J587" s="104"/>
      <c r="K587" s="104"/>
      <c r="L587" s="104"/>
      <c r="M587" s="104"/>
      <c r="N587" s="104">
        <f>IFERROR(VLOOKUP($B587,'OCT 13'!$A$9:$C$520,3,FALSE),0)</f>
        <v>0</v>
      </c>
      <c r="O587" s="104">
        <f>IFERROR(VLOOKUP($B587,'NOV 13'!$A$9:$C$520,3,FALSE),0)</f>
        <v>0</v>
      </c>
      <c r="P587" s="104">
        <f>IFERROR(VLOOKUP($B587,'DIC 13'!$A$9:$C$520,3,FALSE),0)</f>
        <v>0</v>
      </c>
    </row>
    <row r="588" spans="1:16" ht="15">
      <c r="A588" s="102"/>
      <c r="B588" s="32">
        <v>190310</v>
      </c>
      <c r="C588" s="33" t="s">
        <v>211</v>
      </c>
      <c r="D588" s="104"/>
      <c r="E588" s="104"/>
      <c r="F588" s="104"/>
      <c r="G588" s="104"/>
      <c r="H588" s="104"/>
      <c r="I588" s="104"/>
      <c r="J588" s="104"/>
      <c r="K588" s="104"/>
      <c r="L588" s="104"/>
      <c r="M588" s="104"/>
      <c r="N588" s="104">
        <f>IFERROR(VLOOKUP($B588,'OCT 13'!$A$9:$C$520,3,FALSE),0)</f>
        <v>0</v>
      </c>
      <c r="O588" s="104">
        <f>IFERROR(VLOOKUP($B588,'NOV 13'!$A$9:$C$520,3,FALSE),0)</f>
        <v>0</v>
      </c>
      <c r="P588" s="104">
        <f>IFERROR(VLOOKUP($B588,'DIC 13'!$A$9:$C$520,3,FALSE),0)</f>
        <v>0</v>
      </c>
    </row>
    <row r="589" spans="1:16" ht="15">
      <c r="A589" s="102"/>
      <c r="B589" s="32">
        <v>1904</v>
      </c>
      <c r="C589" s="33" t="s">
        <v>212</v>
      </c>
      <c r="D589" s="104"/>
      <c r="E589" s="104"/>
      <c r="F589" s="104"/>
      <c r="G589" s="104"/>
      <c r="H589" s="104"/>
      <c r="I589" s="104"/>
      <c r="J589" s="104"/>
      <c r="K589" s="104"/>
      <c r="L589" s="104"/>
      <c r="M589" s="104"/>
      <c r="N589" s="104">
        <f>IFERROR(VLOOKUP($B589,'OCT 13'!$A$9:$C$520,3,FALSE),0)</f>
        <v>0.98592999999999997</v>
      </c>
      <c r="O589" s="104">
        <f>IFERROR(VLOOKUP($B589,'NOV 13'!$A$9:$C$520,3,FALSE),0)</f>
        <v>0</v>
      </c>
      <c r="P589" s="104">
        <f>IFERROR(VLOOKUP($B589,'DIC 13'!$A$9:$C$520,3,FALSE),0)</f>
        <v>0</v>
      </c>
    </row>
    <row r="590" spans="1:16" ht="15">
      <c r="A590" s="102"/>
      <c r="B590" s="32">
        <v>190405</v>
      </c>
      <c r="C590" s="33" t="s">
        <v>120</v>
      </c>
      <c r="D590" s="104"/>
      <c r="E590" s="104"/>
      <c r="F590" s="104"/>
      <c r="G590" s="104"/>
      <c r="H590" s="104"/>
      <c r="I590" s="104"/>
      <c r="J590" s="104"/>
      <c r="K590" s="104"/>
      <c r="L590" s="104"/>
      <c r="M590" s="104"/>
      <c r="N590" s="104">
        <f>IFERROR(VLOOKUP($B590,'OCT 13'!$A$9:$C$520,3,FALSE),0)</f>
        <v>0</v>
      </c>
      <c r="O590" s="104">
        <f>IFERROR(VLOOKUP($B590,'NOV 13'!$A$9:$C$520,3,FALSE),0)</f>
        <v>0</v>
      </c>
      <c r="P590" s="104">
        <f>IFERROR(VLOOKUP($B590,'DIC 13'!$A$9:$C$520,3,FALSE),0)</f>
        <v>0</v>
      </c>
    </row>
    <row r="591" spans="1:16" ht="15">
      <c r="A591" s="102"/>
      <c r="B591" s="32">
        <v>190410</v>
      </c>
      <c r="C591" s="33" t="s">
        <v>213</v>
      </c>
      <c r="D591" s="104"/>
      <c r="E591" s="104"/>
      <c r="F591" s="104"/>
      <c r="G591" s="104"/>
      <c r="H591" s="104"/>
      <c r="I591" s="104"/>
      <c r="J591" s="104"/>
      <c r="K591" s="104"/>
      <c r="L591" s="104"/>
      <c r="M591" s="104"/>
      <c r="N591" s="104">
        <f>IFERROR(VLOOKUP($B591,'OCT 13'!$A$9:$C$520,3,FALSE),0)</f>
        <v>0.98592999999999997</v>
      </c>
      <c r="O591" s="104">
        <f>IFERROR(VLOOKUP($B591,'NOV 13'!$A$9:$C$520,3,FALSE),0)</f>
        <v>0</v>
      </c>
      <c r="P591" s="104">
        <f>IFERROR(VLOOKUP($B591,'DIC 13'!$A$9:$C$520,3,FALSE),0)</f>
        <v>0</v>
      </c>
    </row>
    <row r="592" spans="1:16" ht="15">
      <c r="A592" s="102"/>
      <c r="B592" s="32">
        <v>190490</v>
      </c>
      <c r="C592" s="33" t="s">
        <v>126</v>
      </c>
      <c r="D592" s="104"/>
      <c r="E592" s="104"/>
      <c r="F592" s="104"/>
      <c r="G592" s="104"/>
      <c r="H592" s="104"/>
      <c r="I592" s="104"/>
      <c r="J592" s="104"/>
      <c r="K592" s="104"/>
      <c r="L592" s="104"/>
      <c r="M592" s="104"/>
      <c r="N592" s="104">
        <f>IFERROR(VLOOKUP($B592,'OCT 13'!$A$9:$C$520,3,FALSE),0)</f>
        <v>0</v>
      </c>
      <c r="O592" s="104">
        <f>IFERROR(VLOOKUP($B592,'NOV 13'!$A$9:$C$520,3,FALSE),0)</f>
        <v>0</v>
      </c>
      <c r="P592" s="104">
        <f>IFERROR(VLOOKUP($B592,'DIC 13'!$A$9:$C$520,3,FALSE),0)</f>
        <v>0</v>
      </c>
    </row>
    <row r="593" spans="1:16" ht="15">
      <c r="A593" s="102"/>
      <c r="B593" s="32">
        <v>190499</v>
      </c>
      <c r="C593" s="33" t="s">
        <v>214</v>
      </c>
      <c r="D593" s="104"/>
      <c r="E593" s="104"/>
      <c r="F593" s="104"/>
      <c r="G593" s="104"/>
      <c r="H593" s="104"/>
      <c r="I593" s="104"/>
      <c r="J593" s="104"/>
      <c r="K593" s="104"/>
      <c r="L593" s="104"/>
      <c r="M593" s="104"/>
      <c r="N593" s="104">
        <f>IFERROR(VLOOKUP($B593,'OCT 13'!$A$9:$C$520,3,FALSE),0)</f>
        <v>0</v>
      </c>
      <c r="O593" s="104">
        <f>IFERROR(VLOOKUP($B593,'NOV 13'!$A$9:$C$520,3,FALSE),0)</f>
        <v>0</v>
      </c>
      <c r="P593" s="104">
        <f>IFERROR(VLOOKUP($B593,'DIC 13'!$A$9:$C$520,3,FALSE),0)</f>
        <v>0</v>
      </c>
    </row>
    <row r="594" spans="1:16" ht="15">
      <c r="A594" s="102"/>
      <c r="B594" s="32">
        <v>1905</v>
      </c>
      <c r="C594" s="33" t="s">
        <v>215</v>
      </c>
      <c r="D594" s="104"/>
      <c r="E594" s="104"/>
      <c r="F594" s="104"/>
      <c r="G594" s="104"/>
      <c r="H594" s="104"/>
      <c r="I594" s="104"/>
      <c r="J594" s="104"/>
      <c r="K594" s="104"/>
      <c r="L594" s="104"/>
      <c r="M594" s="104"/>
      <c r="N594" s="104">
        <f>IFERROR(VLOOKUP($B594,'OCT 13'!$A$9:$C$520,3,FALSE),0)</f>
        <v>4.0911900000000001</v>
      </c>
      <c r="O594" s="104">
        <f>IFERROR(VLOOKUP($B594,'NOV 13'!$A$9:$C$520,3,FALSE),0)</f>
        <v>3.9775500000000004</v>
      </c>
      <c r="P594" s="104">
        <f>IFERROR(VLOOKUP($B594,'DIC 13'!$A$9:$C$520,3,FALSE),0)</f>
        <v>3.8639099999999997</v>
      </c>
    </row>
    <row r="595" spans="1:16" ht="15">
      <c r="A595" s="102"/>
      <c r="B595" s="32">
        <v>190505</v>
      </c>
      <c r="C595" s="33" t="s">
        <v>216</v>
      </c>
      <c r="D595" s="104"/>
      <c r="E595" s="104"/>
      <c r="F595" s="104"/>
      <c r="G595" s="104"/>
      <c r="H595" s="104"/>
      <c r="I595" s="104"/>
      <c r="J595" s="104"/>
      <c r="K595" s="104"/>
      <c r="L595" s="104"/>
      <c r="M595" s="104"/>
      <c r="N595" s="104">
        <f>IFERROR(VLOOKUP($B595,'OCT 13'!$A$9:$C$520,3,FALSE),0)</f>
        <v>0</v>
      </c>
      <c r="O595" s="104">
        <f>IFERROR(VLOOKUP($B595,'NOV 13'!$A$9:$C$520,3,FALSE),0)</f>
        <v>0</v>
      </c>
      <c r="P595" s="104">
        <f>IFERROR(VLOOKUP($B595,'DIC 13'!$A$9:$C$520,3,FALSE),0)</f>
        <v>0</v>
      </c>
    </row>
    <row r="596" spans="1:16" ht="15">
      <c r="A596" s="102"/>
      <c r="B596" s="32">
        <v>190510</v>
      </c>
      <c r="C596" s="33" t="s">
        <v>217</v>
      </c>
      <c r="D596" s="104"/>
      <c r="E596" s="104"/>
      <c r="F596" s="104"/>
      <c r="G596" s="104"/>
      <c r="H596" s="104"/>
      <c r="I596" s="104"/>
      <c r="J596" s="104"/>
      <c r="K596" s="104"/>
      <c r="L596" s="104"/>
      <c r="M596" s="104"/>
      <c r="N596" s="104">
        <f>IFERROR(VLOOKUP($B596,'OCT 13'!$A$9:$C$520,3,FALSE),0)</f>
        <v>0</v>
      </c>
      <c r="O596" s="104">
        <f>IFERROR(VLOOKUP($B596,'NOV 13'!$A$9:$C$520,3,FALSE),0)</f>
        <v>0</v>
      </c>
      <c r="P596" s="104">
        <f>IFERROR(VLOOKUP($B596,'DIC 13'!$A$9:$C$520,3,FALSE),0)</f>
        <v>0</v>
      </c>
    </row>
    <row r="597" spans="1:16" ht="15">
      <c r="A597" s="102"/>
      <c r="B597" s="32">
        <v>190515</v>
      </c>
      <c r="C597" s="33" t="s">
        <v>218</v>
      </c>
      <c r="D597" s="104"/>
      <c r="E597" s="104"/>
      <c r="F597" s="104"/>
      <c r="G597" s="104"/>
      <c r="H597" s="104"/>
      <c r="I597" s="104"/>
      <c r="J597" s="104"/>
      <c r="K597" s="104"/>
      <c r="L597" s="104"/>
      <c r="M597" s="104"/>
      <c r="N597" s="104">
        <f>IFERROR(VLOOKUP($B597,'OCT 13'!$A$9:$C$520,3,FALSE),0)</f>
        <v>0</v>
      </c>
      <c r="O597" s="104">
        <f>IFERROR(VLOOKUP($B597,'NOV 13'!$A$9:$C$520,3,FALSE),0)</f>
        <v>0</v>
      </c>
      <c r="P597" s="104">
        <f>IFERROR(VLOOKUP($B597,'DIC 13'!$A$9:$C$520,3,FALSE),0)</f>
        <v>0</v>
      </c>
    </row>
    <row r="598" spans="1:16" ht="15">
      <c r="A598" s="102"/>
      <c r="B598" s="32">
        <v>190520</v>
      </c>
      <c r="C598" s="33" t="s">
        <v>219</v>
      </c>
      <c r="D598" s="104"/>
      <c r="E598" s="104"/>
      <c r="F598" s="104"/>
      <c r="G598" s="104"/>
      <c r="H598" s="104"/>
      <c r="I598" s="104"/>
      <c r="J598" s="104"/>
      <c r="K598" s="104"/>
      <c r="L598" s="104"/>
      <c r="M598" s="104"/>
      <c r="N598" s="104">
        <f>IFERROR(VLOOKUP($B598,'OCT 13'!$A$9:$C$520,3,FALSE),0)</f>
        <v>4.0911900000000001</v>
      </c>
      <c r="O598" s="104">
        <f>IFERROR(VLOOKUP($B598,'NOV 13'!$A$9:$C$520,3,FALSE),0)</f>
        <v>4.0911900000000001</v>
      </c>
      <c r="P598" s="104">
        <f>IFERROR(VLOOKUP($B598,'DIC 13'!$A$9:$C$520,3,FALSE),0)</f>
        <v>4.0911900000000001</v>
      </c>
    </row>
    <row r="599" spans="1:16" ht="15">
      <c r="A599" s="102"/>
      <c r="B599" s="32">
        <v>190525</v>
      </c>
      <c r="C599" s="33" t="s">
        <v>220</v>
      </c>
      <c r="D599" s="104"/>
      <c r="E599" s="104"/>
      <c r="F599" s="104"/>
      <c r="G599" s="104"/>
      <c r="H599" s="104"/>
      <c r="I599" s="104"/>
      <c r="J599" s="104"/>
      <c r="K599" s="104"/>
      <c r="L599" s="104"/>
      <c r="M599" s="104"/>
      <c r="N599" s="104">
        <f>IFERROR(VLOOKUP($B599,'OCT 13'!$A$9:$C$520,3,FALSE),0)</f>
        <v>0</v>
      </c>
      <c r="O599" s="104">
        <f>IFERROR(VLOOKUP($B599,'NOV 13'!$A$9:$C$520,3,FALSE),0)</f>
        <v>0</v>
      </c>
      <c r="P599" s="104">
        <f>IFERROR(VLOOKUP($B599,'DIC 13'!$A$9:$C$520,3,FALSE),0)</f>
        <v>0</v>
      </c>
    </row>
    <row r="600" spans="1:16" ht="15">
      <c r="A600" s="102"/>
      <c r="B600" s="32">
        <v>190530</v>
      </c>
      <c r="C600" s="33" t="s">
        <v>221</v>
      </c>
      <c r="D600" s="104"/>
      <c r="E600" s="104"/>
      <c r="F600" s="104"/>
      <c r="G600" s="104"/>
      <c r="H600" s="104"/>
      <c r="I600" s="104"/>
      <c r="J600" s="104"/>
      <c r="K600" s="104"/>
      <c r="L600" s="104"/>
      <c r="M600" s="104"/>
      <c r="N600" s="104">
        <f>IFERROR(VLOOKUP($B600,'OCT 13'!$A$9:$C$520,3,FALSE),0)</f>
        <v>0</v>
      </c>
      <c r="O600" s="104">
        <f>IFERROR(VLOOKUP($B600,'NOV 13'!$A$9:$C$520,3,FALSE),0)</f>
        <v>0</v>
      </c>
      <c r="P600" s="104">
        <f>IFERROR(VLOOKUP($B600,'DIC 13'!$A$9:$C$520,3,FALSE),0)</f>
        <v>0</v>
      </c>
    </row>
    <row r="601" spans="1:16" ht="15">
      <c r="A601" s="102"/>
      <c r="B601" s="32">
        <v>190590</v>
      </c>
      <c r="C601" s="33" t="s">
        <v>126</v>
      </c>
      <c r="D601" s="104"/>
      <c r="E601" s="104"/>
      <c r="F601" s="104"/>
      <c r="G601" s="104"/>
      <c r="H601" s="104"/>
      <c r="I601" s="104"/>
      <c r="J601" s="104"/>
      <c r="K601" s="104"/>
      <c r="L601" s="104"/>
      <c r="M601" s="104"/>
      <c r="N601" s="104">
        <f>IFERROR(VLOOKUP($B601,'OCT 13'!$A$9:$C$520,3,FALSE),0)</f>
        <v>0</v>
      </c>
      <c r="O601" s="104">
        <f>IFERROR(VLOOKUP($B601,'NOV 13'!$A$9:$C$520,3,FALSE),0)</f>
        <v>0</v>
      </c>
      <c r="P601" s="104">
        <f>IFERROR(VLOOKUP($B601,'DIC 13'!$A$9:$C$520,3,FALSE),0)</f>
        <v>0</v>
      </c>
    </row>
    <row r="602" spans="1:16" ht="15">
      <c r="A602" s="102"/>
      <c r="B602" s="32">
        <v>190599</v>
      </c>
      <c r="C602" s="33" t="s">
        <v>222</v>
      </c>
      <c r="D602" s="104"/>
      <c r="E602" s="104"/>
      <c r="F602" s="104"/>
      <c r="G602" s="104"/>
      <c r="H602" s="104"/>
      <c r="I602" s="104"/>
      <c r="J602" s="104"/>
      <c r="K602" s="104"/>
      <c r="L602" s="104"/>
      <c r="M602" s="104"/>
      <c r="N602" s="104">
        <f>IFERROR(VLOOKUP($B602,'OCT 13'!$A$9:$C$520,3,FALSE),0)</f>
        <v>0</v>
      </c>
      <c r="O602" s="104">
        <f>IFERROR(VLOOKUP($B602,'NOV 13'!$A$9:$C$520,3,FALSE),0)</f>
        <v>-0.11364</v>
      </c>
      <c r="P602" s="104">
        <f>IFERROR(VLOOKUP($B602,'DIC 13'!$A$9:$C$520,3,FALSE),0)</f>
        <v>-0.22728000000000001</v>
      </c>
    </row>
    <row r="603" spans="1:16" ht="15">
      <c r="A603" s="102"/>
      <c r="B603" s="32">
        <v>1906</v>
      </c>
      <c r="C603" s="33" t="s">
        <v>223</v>
      </c>
      <c r="D603" s="104"/>
      <c r="E603" s="104"/>
      <c r="F603" s="104"/>
      <c r="G603" s="104"/>
      <c r="H603" s="104"/>
      <c r="I603" s="104"/>
      <c r="J603" s="104"/>
      <c r="K603" s="104"/>
      <c r="L603" s="104"/>
      <c r="M603" s="104"/>
      <c r="N603" s="104">
        <f>IFERROR(VLOOKUP($B603,'OCT 13'!$A$9:$C$520,3,FALSE),0)</f>
        <v>0</v>
      </c>
      <c r="O603" s="104">
        <f>IFERROR(VLOOKUP($B603,'NOV 13'!$A$9:$C$520,3,FALSE),0)</f>
        <v>0</v>
      </c>
      <c r="P603" s="104">
        <f>IFERROR(VLOOKUP($B603,'DIC 13'!$A$9:$C$520,3,FALSE),0)</f>
        <v>0</v>
      </c>
    </row>
    <row r="604" spans="1:16" ht="15">
      <c r="A604" s="102"/>
      <c r="B604" s="32">
        <v>190605</v>
      </c>
      <c r="C604" s="33" t="s">
        <v>224</v>
      </c>
      <c r="D604" s="104"/>
      <c r="E604" s="104"/>
      <c r="F604" s="104"/>
      <c r="G604" s="104"/>
      <c r="H604" s="104"/>
      <c r="I604" s="104"/>
      <c r="J604" s="104"/>
      <c r="K604" s="104"/>
      <c r="L604" s="104"/>
      <c r="M604" s="104"/>
      <c r="N604" s="104">
        <f>IFERROR(VLOOKUP($B604,'OCT 13'!$A$9:$C$520,3,FALSE),0)</f>
        <v>0</v>
      </c>
      <c r="O604" s="104">
        <f>IFERROR(VLOOKUP($B604,'NOV 13'!$A$9:$C$520,3,FALSE),0)</f>
        <v>0</v>
      </c>
      <c r="P604" s="104">
        <f>IFERROR(VLOOKUP($B604,'DIC 13'!$A$9:$C$520,3,FALSE),0)</f>
        <v>0</v>
      </c>
    </row>
    <row r="605" spans="1:16" ht="15">
      <c r="A605" s="102"/>
      <c r="B605" s="32">
        <v>190610</v>
      </c>
      <c r="C605" s="33" t="s">
        <v>225</v>
      </c>
      <c r="D605" s="104"/>
      <c r="E605" s="104"/>
      <c r="F605" s="104"/>
      <c r="G605" s="104"/>
      <c r="H605" s="104"/>
      <c r="I605" s="104"/>
      <c r="J605" s="104"/>
      <c r="K605" s="104"/>
      <c r="L605" s="104"/>
      <c r="M605" s="104"/>
      <c r="N605" s="104">
        <f>IFERROR(VLOOKUP($B605,'OCT 13'!$A$9:$C$520,3,FALSE),0)</f>
        <v>0</v>
      </c>
      <c r="O605" s="104">
        <f>IFERROR(VLOOKUP($B605,'NOV 13'!$A$9:$C$520,3,FALSE),0)</f>
        <v>0</v>
      </c>
      <c r="P605" s="104">
        <f>IFERROR(VLOOKUP($B605,'DIC 13'!$A$9:$C$520,3,FALSE),0)</f>
        <v>0</v>
      </c>
    </row>
    <row r="606" spans="1:16" ht="15">
      <c r="A606" s="102"/>
      <c r="B606" s="32">
        <v>190615</v>
      </c>
      <c r="C606" s="33" t="s">
        <v>226</v>
      </c>
      <c r="D606" s="104"/>
      <c r="E606" s="104"/>
      <c r="F606" s="104"/>
      <c r="G606" s="104"/>
      <c r="H606" s="104"/>
      <c r="I606" s="104"/>
      <c r="J606" s="104"/>
      <c r="K606" s="104"/>
      <c r="L606" s="104"/>
      <c r="M606" s="104"/>
      <c r="N606" s="104">
        <f>IFERROR(VLOOKUP($B606,'OCT 13'!$A$9:$C$520,3,FALSE),0)</f>
        <v>0</v>
      </c>
      <c r="O606" s="104">
        <f>IFERROR(VLOOKUP($B606,'NOV 13'!$A$9:$C$520,3,FALSE),0)</f>
        <v>0</v>
      </c>
      <c r="P606" s="104">
        <f>IFERROR(VLOOKUP($B606,'DIC 13'!$A$9:$C$520,3,FALSE),0)</f>
        <v>0</v>
      </c>
    </row>
    <row r="607" spans="1:16" ht="15">
      <c r="A607" s="102"/>
      <c r="B607" s="32">
        <v>1907</v>
      </c>
      <c r="C607" s="33" t="s">
        <v>227</v>
      </c>
      <c r="D607" s="104"/>
      <c r="E607" s="104"/>
      <c r="F607" s="104"/>
      <c r="G607" s="104"/>
      <c r="H607" s="104"/>
      <c r="I607" s="104"/>
      <c r="J607" s="104"/>
      <c r="K607" s="104"/>
      <c r="L607" s="104"/>
      <c r="M607" s="104"/>
      <c r="N607" s="104">
        <f>IFERROR(VLOOKUP($B607,'OCT 13'!$A$9:$C$520,3,FALSE),0)</f>
        <v>0</v>
      </c>
      <c r="O607" s="104">
        <f>IFERROR(VLOOKUP($B607,'NOV 13'!$A$9:$C$520,3,FALSE),0)</f>
        <v>0</v>
      </c>
      <c r="P607" s="104">
        <f>IFERROR(VLOOKUP($B607,'DIC 13'!$A$9:$C$520,3,FALSE),0)</f>
        <v>0</v>
      </c>
    </row>
    <row r="608" spans="1:16" ht="15">
      <c r="A608" s="102"/>
      <c r="B608" s="32">
        <v>1908</v>
      </c>
      <c r="C608" s="33" t="s">
        <v>228</v>
      </c>
      <c r="D608" s="104"/>
      <c r="E608" s="104"/>
      <c r="F608" s="104"/>
      <c r="G608" s="104"/>
      <c r="H608" s="104"/>
      <c r="I608" s="104"/>
      <c r="J608" s="104"/>
      <c r="K608" s="104"/>
      <c r="L608" s="104"/>
      <c r="M608" s="104"/>
      <c r="N608" s="104">
        <f>IFERROR(VLOOKUP($B608,'OCT 13'!$A$9:$C$520,3,FALSE),0)</f>
        <v>0</v>
      </c>
      <c r="O608" s="104">
        <f>IFERROR(VLOOKUP($B608,'NOV 13'!$A$9:$C$520,3,FALSE),0)</f>
        <v>0</v>
      </c>
      <c r="P608" s="104">
        <f>IFERROR(VLOOKUP($B608,'DIC 13'!$A$9:$C$520,3,FALSE),0)</f>
        <v>0</v>
      </c>
    </row>
    <row r="609" spans="1:16" ht="15">
      <c r="A609" s="102"/>
      <c r="B609" s="32">
        <v>1910</v>
      </c>
      <c r="C609" s="33" t="s">
        <v>229</v>
      </c>
      <c r="D609" s="104"/>
      <c r="E609" s="104"/>
      <c r="F609" s="104"/>
      <c r="G609" s="104"/>
      <c r="H609" s="104"/>
      <c r="I609" s="104"/>
      <c r="J609" s="104"/>
      <c r="K609" s="104"/>
      <c r="L609" s="104"/>
      <c r="M609" s="104"/>
      <c r="N609" s="104">
        <f>IFERROR(VLOOKUP($B609,'OCT 13'!$A$9:$C$520,3,FALSE),0)</f>
        <v>0</v>
      </c>
      <c r="O609" s="104">
        <f>IFERROR(VLOOKUP($B609,'NOV 13'!$A$9:$C$520,3,FALSE),0)</f>
        <v>0</v>
      </c>
      <c r="P609" s="104">
        <f>IFERROR(VLOOKUP($B609,'DIC 13'!$A$9:$C$520,3,FALSE),0)</f>
        <v>0</v>
      </c>
    </row>
    <row r="610" spans="1:16" ht="15">
      <c r="A610" s="102"/>
      <c r="B610" s="32">
        <v>1990</v>
      </c>
      <c r="C610" s="33" t="s">
        <v>126</v>
      </c>
      <c r="D610" s="104"/>
      <c r="E610" s="104"/>
      <c r="F610" s="104"/>
      <c r="G610" s="104"/>
      <c r="H610" s="104"/>
      <c r="I610" s="104"/>
      <c r="J610" s="104"/>
      <c r="K610" s="104"/>
      <c r="L610" s="104"/>
      <c r="M610" s="104"/>
      <c r="N610" s="104">
        <f>IFERROR(VLOOKUP($B610,'OCT 13'!$A$9:$C$520,3,FALSE),0)</f>
        <v>0</v>
      </c>
      <c r="O610" s="104">
        <f>IFERROR(VLOOKUP($B610,'NOV 13'!$A$9:$C$520,3,FALSE),0)</f>
        <v>0</v>
      </c>
      <c r="P610" s="104">
        <f>IFERROR(VLOOKUP($B610,'DIC 13'!$A$9:$C$520,3,FALSE),0)</f>
        <v>0</v>
      </c>
    </row>
    <row r="611" spans="1:16" ht="15">
      <c r="A611" s="102"/>
      <c r="B611" s="32">
        <v>199005</v>
      </c>
      <c r="C611" s="33" t="s">
        <v>230</v>
      </c>
      <c r="D611" s="104"/>
      <c r="E611" s="104"/>
      <c r="F611" s="104"/>
      <c r="G611" s="104"/>
      <c r="H611" s="104"/>
      <c r="I611" s="104"/>
      <c r="J611" s="104"/>
      <c r="K611" s="104"/>
      <c r="L611" s="104"/>
      <c r="M611" s="104"/>
      <c r="N611" s="104">
        <f>IFERROR(VLOOKUP($B611,'OCT 13'!$A$9:$C$520,3,FALSE),0)</f>
        <v>0</v>
      </c>
      <c r="O611" s="104">
        <f>IFERROR(VLOOKUP($B611,'NOV 13'!$A$9:$C$520,3,FALSE),0)</f>
        <v>0</v>
      </c>
      <c r="P611" s="104">
        <f>IFERROR(VLOOKUP($B611,'DIC 13'!$A$9:$C$520,3,FALSE),0)</f>
        <v>0</v>
      </c>
    </row>
    <row r="612" spans="1:16" ht="15">
      <c r="A612" s="102"/>
      <c r="B612" s="32">
        <v>199010</v>
      </c>
      <c r="C612" s="33" t="s">
        <v>231</v>
      </c>
      <c r="D612" s="104"/>
      <c r="E612" s="104"/>
      <c r="F612" s="104"/>
      <c r="G612" s="104"/>
      <c r="H612" s="104"/>
      <c r="I612" s="104"/>
      <c r="J612" s="104"/>
      <c r="K612" s="104"/>
      <c r="L612" s="104"/>
      <c r="M612" s="104"/>
      <c r="N612" s="104">
        <f>IFERROR(VLOOKUP($B612,'OCT 13'!$A$9:$C$520,3,FALSE),0)</f>
        <v>0</v>
      </c>
      <c r="O612" s="104">
        <f>IFERROR(VLOOKUP($B612,'NOV 13'!$A$9:$C$520,3,FALSE),0)</f>
        <v>0</v>
      </c>
      <c r="P612" s="104">
        <f>IFERROR(VLOOKUP($B612,'DIC 13'!$A$9:$C$520,3,FALSE),0)</f>
        <v>0</v>
      </c>
    </row>
    <row r="613" spans="1:16" ht="15">
      <c r="A613" s="102"/>
      <c r="B613" s="32">
        <v>199015</v>
      </c>
      <c r="C613" s="33" t="s">
        <v>232</v>
      </c>
      <c r="D613" s="104"/>
      <c r="E613" s="104"/>
      <c r="F613" s="104"/>
      <c r="G613" s="104"/>
      <c r="H613" s="104"/>
      <c r="I613" s="104"/>
      <c r="J613" s="104"/>
      <c r="K613" s="104"/>
      <c r="L613" s="104"/>
      <c r="M613" s="104"/>
      <c r="N613" s="104">
        <f>IFERROR(VLOOKUP($B613,'OCT 13'!$A$9:$C$520,3,FALSE),0)</f>
        <v>0</v>
      </c>
      <c r="O613" s="104">
        <f>IFERROR(VLOOKUP($B613,'NOV 13'!$A$9:$C$520,3,FALSE),0)</f>
        <v>0</v>
      </c>
      <c r="P613" s="104">
        <f>IFERROR(VLOOKUP($B613,'DIC 13'!$A$9:$C$520,3,FALSE),0)</f>
        <v>0</v>
      </c>
    </row>
    <row r="614" spans="1:16" ht="15">
      <c r="A614" s="102"/>
      <c r="B614" s="32">
        <v>199020</v>
      </c>
      <c r="C614" s="33" t="s">
        <v>233</v>
      </c>
      <c r="D614" s="104"/>
      <c r="E614" s="104"/>
      <c r="F614" s="104"/>
      <c r="G614" s="104"/>
      <c r="H614" s="104"/>
      <c r="I614" s="104"/>
      <c r="J614" s="104"/>
      <c r="K614" s="104"/>
      <c r="L614" s="104"/>
      <c r="M614" s="104"/>
      <c r="N614" s="104">
        <f>IFERROR(VLOOKUP($B614,'OCT 13'!$A$9:$C$520,3,FALSE),0)</f>
        <v>0</v>
      </c>
      <c r="O614" s="104">
        <f>IFERROR(VLOOKUP($B614,'NOV 13'!$A$9:$C$520,3,FALSE),0)</f>
        <v>0</v>
      </c>
      <c r="P614" s="104">
        <f>IFERROR(VLOOKUP($B614,'DIC 13'!$A$9:$C$520,3,FALSE),0)</f>
        <v>0</v>
      </c>
    </row>
    <row r="615" spans="1:16" ht="15">
      <c r="A615" s="102"/>
      <c r="B615" s="32">
        <v>199025</v>
      </c>
      <c r="C615" s="33" t="s">
        <v>234</v>
      </c>
      <c r="D615" s="104"/>
      <c r="E615" s="104"/>
      <c r="F615" s="104"/>
      <c r="G615" s="104"/>
      <c r="H615" s="104"/>
      <c r="I615" s="104"/>
      <c r="J615" s="104"/>
      <c r="K615" s="104"/>
      <c r="L615" s="104"/>
      <c r="M615" s="104"/>
      <c r="N615" s="104">
        <f>IFERROR(VLOOKUP($B615,'OCT 13'!$A$9:$C$520,3,FALSE),0)</f>
        <v>0</v>
      </c>
      <c r="O615" s="104">
        <f>IFERROR(VLOOKUP($B615,'NOV 13'!$A$9:$C$520,3,FALSE),0)</f>
        <v>0</v>
      </c>
      <c r="P615" s="104">
        <f>IFERROR(VLOOKUP($B615,'DIC 13'!$A$9:$C$520,3,FALSE),0)</f>
        <v>0</v>
      </c>
    </row>
    <row r="616" spans="1:16" ht="15">
      <c r="A616" s="102"/>
      <c r="B616" s="32">
        <v>199090</v>
      </c>
      <c r="C616" s="33" t="s">
        <v>235</v>
      </c>
      <c r="D616" s="104"/>
      <c r="E616" s="104"/>
      <c r="F616" s="104"/>
      <c r="G616" s="104"/>
      <c r="H616" s="104"/>
      <c r="I616" s="104"/>
      <c r="J616" s="104"/>
      <c r="K616" s="104"/>
      <c r="L616" s="104"/>
      <c r="M616" s="104"/>
      <c r="N616" s="104">
        <f>IFERROR(VLOOKUP($B616,'OCT 13'!$A$9:$C$520,3,FALSE),0)</f>
        <v>0</v>
      </c>
      <c r="O616" s="104">
        <f>IFERROR(VLOOKUP($B616,'NOV 13'!$A$9:$C$520,3,FALSE),0)</f>
        <v>0</v>
      </c>
      <c r="P616" s="104">
        <f>IFERROR(VLOOKUP($B616,'DIC 13'!$A$9:$C$520,3,FALSE),0)</f>
        <v>0</v>
      </c>
    </row>
    <row r="617" spans="1:16" ht="15">
      <c r="A617" s="102"/>
      <c r="B617" s="32">
        <v>1999</v>
      </c>
      <c r="C617" s="33" t="s">
        <v>236</v>
      </c>
      <c r="D617" s="104"/>
      <c r="E617" s="104"/>
      <c r="F617" s="104"/>
      <c r="G617" s="104"/>
      <c r="H617" s="104"/>
      <c r="I617" s="104"/>
      <c r="J617" s="104"/>
      <c r="K617" s="104"/>
      <c r="L617" s="104"/>
      <c r="M617" s="104"/>
      <c r="N617" s="104">
        <f>IFERROR(VLOOKUP($B617,'OCT 13'!$A$9:$C$520,3,FALSE),0)</f>
        <v>0</v>
      </c>
      <c r="O617" s="104">
        <f>IFERROR(VLOOKUP($B617,'NOV 13'!$A$9:$C$520,3,FALSE),0)</f>
        <v>0</v>
      </c>
      <c r="P617" s="104">
        <f>IFERROR(VLOOKUP($B617,'DIC 13'!$A$9:$C$520,3,FALSE),0)</f>
        <v>0</v>
      </c>
    </row>
    <row r="618" spans="1:16" ht="15">
      <c r="A618" s="102"/>
      <c r="B618" s="32">
        <v>199905</v>
      </c>
      <c r="C618" s="33" t="s">
        <v>237</v>
      </c>
      <c r="D618" s="104"/>
      <c r="E618" s="104"/>
      <c r="F618" s="104"/>
      <c r="G618" s="104"/>
      <c r="H618" s="104"/>
      <c r="I618" s="104"/>
      <c r="J618" s="104"/>
      <c r="K618" s="104"/>
      <c r="L618" s="104"/>
      <c r="M618" s="104"/>
      <c r="N618" s="104">
        <f>IFERROR(VLOOKUP($B618,'OCT 13'!$A$9:$C$520,3,FALSE),0)</f>
        <v>0</v>
      </c>
      <c r="O618" s="104">
        <f>IFERROR(VLOOKUP($B618,'NOV 13'!$A$9:$C$520,3,FALSE),0)</f>
        <v>0</v>
      </c>
      <c r="P618" s="104">
        <f>IFERROR(VLOOKUP($B618,'DIC 13'!$A$9:$C$520,3,FALSE),0)</f>
        <v>0</v>
      </c>
    </row>
    <row r="619" spans="1:16" ht="15">
      <c r="A619" s="102"/>
      <c r="B619" s="32">
        <v>199910</v>
      </c>
      <c r="C619" s="33" t="s">
        <v>238</v>
      </c>
      <c r="D619" s="104"/>
      <c r="E619" s="104"/>
      <c r="F619" s="104"/>
      <c r="G619" s="104"/>
      <c r="H619" s="104"/>
      <c r="I619" s="104"/>
      <c r="J619" s="104"/>
      <c r="K619" s="104"/>
      <c r="L619" s="104"/>
      <c r="M619" s="104"/>
      <c r="N619" s="104">
        <f>IFERROR(VLOOKUP($B619,'OCT 13'!$A$9:$C$520,3,FALSE),0)</f>
        <v>0</v>
      </c>
      <c r="O619" s="104">
        <f>IFERROR(VLOOKUP($B619,'NOV 13'!$A$9:$C$520,3,FALSE),0)</f>
        <v>0</v>
      </c>
      <c r="P619" s="104">
        <f>IFERROR(VLOOKUP($B619,'DIC 13'!$A$9:$C$520,3,FALSE),0)</f>
        <v>0</v>
      </c>
    </row>
    <row r="620" spans="1:16" ht="15">
      <c r="A620" s="102"/>
      <c r="B620" s="32">
        <v>199990</v>
      </c>
      <c r="C620" s="33" t="s">
        <v>239</v>
      </c>
      <c r="D620" s="104"/>
      <c r="E620" s="104"/>
      <c r="F620" s="104"/>
      <c r="G620" s="104"/>
      <c r="H620" s="104"/>
      <c r="I620" s="104"/>
      <c r="J620" s="104"/>
      <c r="K620" s="104"/>
      <c r="L620" s="104"/>
      <c r="M620" s="104"/>
      <c r="N620" s="104">
        <f>IFERROR(VLOOKUP($B620,'OCT 13'!$A$9:$C$520,3,FALSE),0)</f>
        <v>0</v>
      </c>
      <c r="O620" s="104">
        <f>IFERROR(VLOOKUP($B620,'NOV 13'!$A$9:$C$520,3,FALSE),0)</f>
        <v>0</v>
      </c>
      <c r="P620" s="104">
        <f>IFERROR(VLOOKUP($B620,'DIC 13'!$A$9:$C$520,3,FALSE),0)</f>
        <v>0</v>
      </c>
    </row>
    <row r="621" spans="1:16" ht="15">
      <c r="A621" s="102"/>
      <c r="B621" s="32">
        <v>1</v>
      </c>
      <c r="C621" s="33" t="s">
        <v>240</v>
      </c>
      <c r="D621" s="104"/>
      <c r="E621" s="104"/>
      <c r="F621" s="104"/>
      <c r="G621" s="104"/>
      <c r="H621" s="104"/>
      <c r="I621" s="104"/>
      <c r="J621" s="104"/>
      <c r="K621" s="104"/>
      <c r="L621" s="104"/>
      <c r="M621" s="104"/>
      <c r="N621" s="104">
        <f>IFERROR(VLOOKUP($B621,'OCT 13'!$A$9:$C$520,3,FALSE),0)</f>
        <v>250.73104000000001</v>
      </c>
      <c r="O621" s="104">
        <f>IFERROR(VLOOKUP($B621,'NOV 13'!$A$9:$C$520,3,FALSE),0)</f>
        <v>258.18752000000001</v>
      </c>
      <c r="P621" s="104">
        <f>IFERROR(VLOOKUP($B621,'DIC 13'!$A$9:$C$520,3,FALSE),0)</f>
        <v>265.39591999999999</v>
      </c>
    </row>
    <row r="622" spans="1:16" ht="15">
      <c r="A622" s="102"/>
      <c r="B622" s="32"/>
      <c r="C622" s="33"/>
      <c r="D622" s="104"/>
      <c r="E622" s="104"/>
      <c r="F622" s="104"/>
      <c r="G622" s="104"/>
      <c r="H622" s="104"/>
      <c r="I622" s="104"/>
      <c r="J622" s="104"/>
      <c r="K622" s="104"/>
      <c r="L622" s="104"/>
      <c r="M622" s="104"/>
      <c r="N622" s="104">
        <f>IFERROR(VLOOKUP($B622,'OCT 13'!$A$9:$C$520,3,FALSE),0)</f>
        <v>0</v>
      </c>
      <c r="O622" s="104">
        <f>IFERROR(VLOOKUP($B622,'NOV 13'!$A$9:$C$520,3,FALSE),0)</f>
        <v>0</v>
      </c>
      <c r="P622" s="104">
        <f>IFERROR(VLOOKUP($B622,'DIC 13'!$A$9:$C$520,3,FALSE),0)</f>
        <v>0</v>
      </c>
    </row>
    <row r="623" spans="1:16" ht="15">
      <c r="A623" s="102"/>
      <c r="B623" s="32">
        <v>4</v>
      </c>
      <c r="C623" s="33" t="s">
        <v>241</v>
      </c>
      <c r="D623" s="104"/>
      <c r="E623" s="104"/>
      <c r="F623" s="104"/>
      <c r="G623" s="104"/>
      <c r="H623" s="104"/>
      <c r="I623" s="104"/>
      <c r="J623" s="104"/>
      <c r="K623" s="104"/>
      <c r="L623" s="104"/>
      <c r="M623" s="104"/>
      <c r="N623" s="104">
        <f>IFERROR(VLOOKUP($B623,'OCT 13'!$A$9:$C$520,3,FALSE),0)</f>
        <v>12.52801</v>
      </c>
      <c r="O623" s="104">
        <f>IFERROR(VLOOKUP($B623,'NOV 13'!$A$9:$C$520,3,FALSE),0)</f>
        <v>51.403860000000002</v>
      </c>
      <c r="P623" s="104">
        <f>IFERROR(VLOOKUP($B623,'DIC 13'!$A$9:$C$520,3,FALSE),0)</f>
        <v>88.347859999999997</v>
      </c>
    </row>
    <row r="624" spans="1:16" ht="15">
      <c r="A624" s="102"/>
      <c r="B624" s="32"/>
      <c r="C624" s="33"/>
      <c r="D624" s="104"/>
      <c r="E624" s="104"/>
      <c r="F624" s="104"/>
      <c r="G624" s="104"/>
      <c r="H624" s="104"/>
      <c r="I624" s="104"/>
      <c r="J624" s="104"/>
      <c r="K624" s="104"/>
      <c r="L624" s="104"/>
      <c r="M624" s="104"/>
      <c r="N624" s="104">
        <f>IFERROR(VLOOKUP($B624,'OCT 13'!$A$9:$C$520,3,FALSE),0)</f>
        <v>0</v>
      </c>
      <c r="O624" s="104">
        <f>IFERROR(VLOOKUP($B624,'NOV 13'!$A$9:$C$520,3,FALSE),0)</f>
        <v>0</v>
      </c>
      <c r="P624" s="104">
        <f>IFERROR(VLOOKUP($B624,'DIC 13'!$A$9:$C$520,3,FALSE),0)</f>
        <v>0</v>
      </c>
    </row>
    <row r="625" spans="1:16" ht="15">
      <c r="A625" s="102"/>
      <c r="B625" s="127" t="s">
        <v>905</v>
      </c>
      <c r="C625" s="33" t="s">
        <v>242</v>
      </c>
      <c r="D625" s="104"/>
      <c r="E625" s="104"/>
      <c r="F625" s="104"/>
      <c r="G625" s="104"/>
      <c r="H625" s="104"/>
      <c r="I625" s="104"/>
      <c r="J625" s="104"/>
      <c r="K625" s="104"/>
      <c r="L625" s="104"/>
      <c r="M625" s="104"/>
      <c r="N625" s="126">
        <f>+N621+N623</f>
        <v>263.25905</v>
      </c>
      <c r="O625" s="126">
        <f t="shared" ref="O625:P625" si="1">+O621+O623</f>
        <v>309.59138000000002</v>
      </c>
      <c r="P625" s="126">
        <f t="shared" si="1"/>
        <v>353.74378000000002</v>
      </c>
    </row>
    <row r="626" spans="1:16" ht="15">
      <c r="A626" s="102"/>
      <c r="B626" s="32"/>
      <c r="C626" s="33"/>
      <c r="D626" s="104"/>
      <c r="E626" s="104"/>
      <c r="F626" s="104"/>
      <c r="G626" s="104"/>
      <c r="H626" s="104"/>
      <c r="I626" s="104"/>
      <c r="J626" s="104"/>
      <c r="K626" s="104"/>
      <c r="L626" s="104"/>
      <c r="M626" s="104"/>
      <c r="N626" s="104">
        <f>IFERROR(VLOOKUP($B626,'OCT 13'!$A$9:$C$520,3,FALSE),0)</f>
        <v>0</v>
      </c>
      <c r="O626" s="104">
        <f>IFERROR(VLOOKUP($B626,'NOV 13'!$A$9:$C$520,3,FALSE),0)</f>
        <v>0</v>
      </c>
      <c r="P626" s="104">
        <f>IFERROR(VLOOKUP($B626,'DIC 13'!$A$9:$C$520,3,FALSE),0)</f>
        <v>0</v>
      </c>
    </row>
    <row r="627" spans="1:16" ht="15">
      <c r="A627" s="102"/>
      <c r="B627" s="32">
        <v>2</v>
      </c>
      <c r="C627" s="33" t="s">
        <v>658</v>
      </c>
      <c r="D627" s="104"/>
      <c r="E627" s="104"/>
      <c r="F627" s="104"/>
      <c r="G627" s="104"/>
      <c r="H627" s="104"/>
      <c r="I627" s="104"/>
      <c r="J627" s="104"/>
      <c r="K627" s="104"/>
      <c r="L627" s="104"/>
      <c r="M627" s="104"/>
      <c r="N627" s="104">
        <f>IFERROR(VLOOKUP($B627,'OCT 13'!$A$9:$C$520,3,FALSE),0)</f>
        <v>2.7884000000000002</v>
      </c>
      <c r="O627" s="104">
        <f>IFERROR(VLOOKUP($B627,'NOV 13'!$A$9:$C$520,3,FALSE),0)</f>
        <v>5.0722800000000001</v>
      </c>
      <c r="P627" s="104">
        <f>IFERROR(VLOOKUP($B627,'DIC 13'!$A$9:$C$520,3,FALSE),0)</f>
        <v>3.9583200000000001</v>
      </c>
    </row>
    <row r="628" spans="1:16" ht="15">
      <c r="A628" s="102"/>
      <c r="B628" s="32">
        <v>21</v>
      </c>
      <c r="C628" s="33" t="s">
        <v>243</v>
      </c>
      <c r="D628" s="104"/>
      <c r="E628" s="104"/>
      <c r="F628" s="104"/>
      <c r="G628" s="104"/>
      <c r="H628" s="104"/>
      <c r="I628" s="104"/>
      <c r="J628" s="104"/>
      <c r="K628" s="104"/>
      <c r="L628" s="104"/>
      <c r="M628" s="104"/>
      <c r="N628" s="104">
        <f>IFERROR(VLOOKUP($B628,'OCT 13'!$A$9:$C$520,3,FALSE),0)</f>
        <v>0</v>
      </c>
      <c r="O628" s="104">
        <f>IFERROR(VLOOKUP($B628,'NOV 13'!$A$9:$C$520,3,FALSE),0)</f>
        <v>0</v>
      </c>
      <c r="P628" s="104">
        <f>IFERROR(VLOOKUP($B628,'DIC 13'!$A$9:$C$520,3,FALSE),0)</f>
        <v>0</v>
      </c>
    </row>
    <row r="629" spans="1:16" ht="15">
      <c r="A629" s="102"/>
      <c r="B629" s="32">
        <v>2101</v>
      </c>
      <c r="C629" s="33" t="s">
        <v>244</v>
      </c>
      <c r="D629" s="104"/>
      <c r="E629" s="104"/>
      <c r="F629" s="104"/>
      <c r="G629" s="104"/>
      <c r="H629" s="104"/>
      <c r="I629" s="104"/>
      <c r="J629" s="104"/>
      <c r="K629" s="104"/>
      <c r="L629" s="104"/>
      <c r="M629" s="104"/>
      <c r="N629" s="104">
        <f>IFERROR(VLOOKUP($B629,'OCT 13'!$A$9:$C$520,3,FALSE),0)</f>
        <v>0</v>
      </c>
      <c r="O629" s="104">
        <f>IFERROR(VLOOKUP($B629,'NOV 13'!$A$9:$C$520,3,FALSE),0)</f>
        <v>0</v>
      </c>
      <c r="P629" s="104">
        <f>IFERROR(VLOOKUP($B629,'DIC 13'!$A$9:$C$520,3,FALSE),0)</f>
        <v>0</v>
      </c>
    </row>
    <row r="630" spans="1:16" ht="15">
      <c r="A630" s="102"/>
      <c r="B630" s="32">
        <v>210105</v>
      </c>
      <c r="C630" s="33" t="s">
        <v>245</v>
      </c>
      <c r="D630" s="104"/>
      <c r="E630" s="104"/>
      <c r="F630" s="104"/>
      <c r="G630" s="104"/>
      <c r="H630" s="104"/>
      <c r="I630" s="104"/>
      <c r="J630" s="104"/>
      <c r="K630" s="104"/>
      <c r="L630" s="104"/>
      <c r="M630" s="104"/>
      <c r="N630" s="104">
        <f>IFERROR(VLOOKUP($B630,'OCT 13'!$A$9:$C$520,3,FALSE),0)</f>
        <v>0</v>
      </c>
      <c r="O630" s="104">
        <f>IFERROR(VLOOKUP($B630,'NOV 13'!$A$9:$C$520,3,FALSE),0)</f>
        <v>0</v>
      </c>
      <c r="P630" s="104">
        <f>IFERROR(VLOOKUP($B630,'DIC 13'!$A$9:$C$520,3,FALSE),0)</f>
        <v>0</v>
      </c>
    </row>
    <row r="631" spans="1:16" ht="15">
      <c r="A631" s="102"/>
      <c r="B631" s="32">
        <v>210110</v>
      </c>
      <c r="C631" s="33" t="s">
        <v>246</v>
      </c>
      <c r="D631" s="104"/>
      <c r="E631" s="104"/>
      <c r="F631" s="104"/>
      <c r="G631" s="104"/>
      <c r="H631" s="104"/>
      <c r="I631" s="104"/>
      <c r="J631" s="104"/>
      <c r="K631" s="104"/>
      <c r="L631" s="104"/>
      <c r="M631" s="104"/>
      <c r="N631" s="104">
        <f>IFERROR(VLOOKUP($B631,'OCT 13'!$A$9:$C$520,3,FALSE),0)</f>
        <v>0</v>
      </c>
      <c r="O631" s="104">
        <f>IFERROR(VLOOKUP($B631,'NOV 13'!$A$9:$C$520,3,FALSE),0)</f>
        <v>0</v>
      </c>
      <c r="P631" s="104">
        <f>IFERROR(VLOOKUP($B631,'DIC 13'!$A$9:$C$520,3,FALSE),0)</f>
        <v>0</v>
      </c>
    </row>
    <row r="632" spans="1:16" ht="15">
      <c r="A632" s="102"/>
      <c r="B632" s="32">
        <v>210115</v>
      </c>
      <c r="C632" s="33" t="s">
        <v>247</v>
      </c>
      <c r="D632" s="104"/>
      <c r="E632" s="104"/>
      <c r="F632" s="104"/>
      <c r="G632" s="104"/>
      <c r="H632" s="104"/>
      <c r="I632" s="104"/>
      <c r="J632" s="104"/>
      <c r="K632" s="104"/>
      <c r="L632" s="104"/>
      <c r="M632" s="104"/>
      <c r="N632" s="104">
        <f>IFERROR(VLOOKUP($B632,'OCT 13'!$A$9:$C$520,3,FALSE),0)</f>
        <v>0</v>
      </c>
      <c r="O632" s="104">
        <f>IFERROR(VLOOKUP($B632,'NOV 13'!$A$9:$C$520,3,FALSE),0)</f>
        <v>0</v>
      </c>
      <c r="P632" s="104">
        <f>IFERROR(VLOOKUP($B632,'DIC 13'!$A$9:$C$520,3,FALSE),0)</f>
        <v>0</v>
      </c>
    </row>
    <row r="633" spans="1:16" ht="15">
      <c r="A633" s="102"/>
      <c r="B633" s="32">
        <v>210120</v>
      </c>
      <c r="C633" s="33" t="s">
        <v>248</v>
      </c>
      <c r="D633" s="104"/>
      <c r="E633" s="104"/>
      <c r="F633" s="104"/>
      <c r="G633" s="104"/>
      <c r="H633" s="104"/>
      <c r="I633" s="104"/>
      <c r="J633" s="104"/>
      <c r="K633" s="104"/>
      <c r="L633" s="104"/>
      <c r="M633" s="104"/>
      <c r="N633" s="104">
        <f>IFERROR(VLOOKUP($B633,'OCT 13'!$A$9:$C$520,3,FALSE),0)</f>
        <v>0</v>
      </c>
      <c r="O633" s="104">
        <f>IFERROR(VLOOKUP($B633,'NOV 13'!$A$9:$C$520,3,FALSE),0)</f>
        <v>0</v>
      </c>
      <c r="P633" s="104">
        <f>IFERROR(VLOOKUP($B633,'DIC 13'!$A$9:$C$520,3,FALSE),0)</f>
        <v>0</v>
      </c>
    </row>
    <row r="634" spans="1:16" ht="15">
      <c r="A634" s="102"/>
      <c r="B634" s="32">
        <v>210125</v>
      </c>
      <c r="C634" s="33" t="s">
        <v>249</v>
      </c>
      <c r="D634" s="104"/>
      <c r="E634" s="104"/>
      <c r="F634" s="104"/>
      <c r="G634" s="104"/>
      <c r="H634" s="104"/>
      <c r="I634" s="104"/>
      <c r="J634" s="104"/>
      <c r="K634" s="104"/>
      <c r="L634" s="104"/>
      <c r="M634" s="104"/>
      <c r="N634" s="104">
        <f>IFERROR(VLOOKUP($B634,'OCT 13'!$A$9:$C$520,3,FALSE),0)</f>
        <v>0</v>
      </c>
      <c r="O634" s="104">
        <f>IFERROR(VLOOKUP($B634,'NOV 13'!$A$9:$C$520,3,FALSE),0)</f>
        <v>0</v>
      </c>
      <c r="P634" s="104">
        <f>IFERROR(VLOOKUP($B634,'DIC 13'!$A$9:$C$520,3,FALSE),0)</f>
        <v>0</v>
      </c>
    </row>
    <row r="635" spans="1:16" ht="15">
      <c r="A635" s="102"/>
      <c r="B635" s="32">
        <v>210130</v>
      </c>
      <c r="C635" s="33" t="s">
        <v>250</v>
      </c>
      <c r="D635" s="104"/>
      <c r="E635" s="104"/>
      <c r="F635" s="104"/>
      <c r="G635" s="104"/>
      <c r="H635" s="104"/>
      <c r="I635" s="104"/>
      <c r="J635" s="104"/>
      <c r="K635" s="104"/>
      <c r="L635" s="104"/>
      <c r="M635" s="104"/>
      <c r="N635" s="104">
        <f>IFERROR(VLOOKUP($B635,'OCT 13'!$A$9:$C$520,3,FALSE),0)</f>
        <v>0</v>
      </c>
      <c r="O635" s="104">
        <f>IFERROR(VLOOKUP($B635,'NOV 13'!$A$9:$C$520,3,FALSE),0)</f>
        <v>0</v>
      </c>
      <c r="P635" s="104">
        <f>IFERROR(VLOOKUP($B635,'DIC 13'!$A$9:$C$520,3,FALSE),0)</f>
        <v>0</v>
      </c>
    </row>
    <row r="636" spans="1:16" ht="15">
      <c r="A636" s="102"/>
      <c r="B636" s="32">
        <v>210135</v>
      </c>
      <c r="C636" s="33" t="s">
        <v>251</v>
      </c>
      <c r="D636" s="104"/>
      <c r="E636" s="104"/>
      <c r="F636" s="104"/>
      <c r="G636" s="104"/>
      <c r="H636" s="104"/>
      <c r="I636" s="104"/>
      <c r="J636" s="104"/>
      <c r="K636" s="104"/>
      <c r="L636" s="104"/>
      <c r="M636" s="104"/>
      <c r="N636" s="104">
        <f>IFERROR(VLOOKUP($B636,'OCT 13'!$A$9:$C$520,3,FALSE),0)</f>
        <v>0</v>
      </c>
      <c r="O636" s="104">
        <f>IFERROR(VLOOKUP($B636,'NOV 13'!$A$9:$C$520,3,FALSE),0)</f>
        <v>0</v>
      </c>
      <c r="P636" s="104">
        <f>IFERROR(VLOOKUP($B636,'DIC 13'!$A$9:$C$520,3,FALSE),0)</f>
        <v>0</v>
      </c>
    </row>
    <row r="637" spans="1:16" ht="15">
      <c r="A637" s="102"/>
      <c r="B637" s="32">
        <v>210140</v>
      </c>
      <c r="C637" s="33" t="s">
        <v>252</v>
      </c>
      <c r="D637" s="104"/>
      <c r="E637" s="104"/>
      <c r="F637" s="104"/>
      <c r="G637" s="104"/>
      <c r="H637" s="104"/>
      <c r="I637" s="104"/>
      <c r="J637" s="104"/>
      <c r="K637" s="104"/>
      <c r="L637" s="104"/>
      <c r="M637" s="104"/>
      <c r="N637" s="104">
        <f>IFERROR(VLOOKUP($B637,'OCT 13'!$A$9:$C$520,3,FALSE),0)</f>
        <v>0</v>
      </c>
      <c r="O637" s="104">
        <f>IFERROR(VLOOKUP($B637,'NOV 13'!$A$9:$C$520,3,FALSE),0)</f>
        <v>0</v>
      </c>
      <c r="P637" s="104">
        <f>IFERROR(VLOOKUP($B637,'DIC 13'!$A$9:$C$520,3,FALSE),0)</f>
        <v>0</v>
      </c>
    </row>
    <row r="638" spans="1:16" ht="15">
      <c r="A638" s="102"/>
      <c r="B638" s="32">
        <v>210145</v>
      </c>
      <c r="C638" s="33" t="s">
        <v>253</v>
      </c>
      <c r="D638" s="104"/>
      <c r="E638" s="104"/>
      <c r="F638" s="104"/>
      <c r="G638" s="104"/>
      <c r="H638" s="104"/>
      <c r="I638" s="104"/>
      <c r="J638" s="104"/>
      <c r="K638" s="104"/>
      <c r="L638" s="104"/>
      <c r="M638" s="104"/>
      <c r="N638" s="104">
        <f>IFERROR(VLOOKUP($B638,'OCT 13'!$A$9:$C$520,3,FALSE),0)</f>
        <v>0</v>
      </c>
      <c r="O638" s="104">
        <f>IFERROR(VLOOKUP($B638,'NOV 13'!$A$9:$C$520,3,FALSE),0)</f>
        <v>0</v>
      </c>
      <c r="P638" s="104">
        <f>IFERROR(VLOOKUP($B638,'DIC 13'!$A$9:$C$520,3,FALSE),0)</f>
        <v>0</v>
      </c>
    </row>
    <row r="639" spans="1:16" ht="15">
      <c r="A639" s="102"/>
      <c r="B639" s="32">
        <v>210150</v>
      </c>
      <c r="C639" s="33" t="s">
        <v>254</v>
      </c>
      <c r="D639" s="104"/>
      <c r="E639" s="104"/>
      <c r="F639" s="104"/>
      <c r="G639" s="104"/>
      <c r="H639" s="104"/>
      <c r="I639" s="104"/>
      <c r="J639" s="104"/>
      <c r="K639" s="104"/>
      <c r="L639" s="104"/>
      <c r="M639" s="104"/>
      <c r="N639" s="104">
        <f>IFERROR(VLOOKUP($B639,'OCT 13'!$A$9:$C$520,3,FALSE),0)</f>
        <v>0</v>
      </c>
      <c r="O639" s="104">
        <f>IFERROR(VLOOKUP($B639,'NOV 13'!$A$9:$C$520,3,FALSE),0)</f>
        <v>0</v>
      </c>
      <c r="P639" s="104">
        <f>IFERROR(VLOOKUP($B639,'DIC 13'!$A$9:$C$520,3,FALSE),0)</f>
        <v>0</v>
      </c>
    </row>
    <row r="640" spans="1:16" ht="15">
      <c r="A640" s="102"/>
      <c r="B640" s="32">
        <v>210155</v>
      </c>
      <c r="C640" s="33" t="s">
        <v>255</v>
      </c>
      <c r="D640" s="104"/>
      <c r="E640" s="104"/>
      <c r="F640" s="104"/>
      <c r="G640" s="104"/>
      <c r="H640" s="104"/>
      <c r="I640" s="104"/>
      <c r="J640" s="104"/>
      <c r="K640" s="104"/>
      <c r="L640" s="104"/>
      <c r="M640" s="104"/>
      <c r="N640" s="104">
        <f>IFERROR(VLOOKUP($B640,'OCT 13'!$A$9:$C$520,3,FALSE),0)</f>
        <v>0</v>
      </c>
      <c r="O640" s="104">
        <f>IFERROR(VLOOKUP($B640,'NOV 13'!$A$9:$C$520,3,FALSE),0)</f>
        <v>0</v>
      </c>
      <c r="P640" s="104">
        <f>IFERROR(VLOOKUP($B640,'DIC 13'!$A$9:$C$520,3,FALSE),0)</f>
        <v>0</v>
      </c>
    </row>
    <row r="641" spans="1:16" ht="15">
      <c r="A641" s="102"/>
      <c r="B641" s="32">
        <v>2102</v>
      </c>
      <c r="C641" s="33" t="s">
        <v>256</v>
      </c>
      <c r="D641" s="104"/>
      <c r="E641" s="104"/>
      <c r="F641" s="104"/>
      <c r="G641" s="104"/>
      <c r="H641" s="104"/>
      <c r="I641" s="104"/>
      <c r="J641" s="104"/>
      <c r="K641" s="104"/>
      <c r="L641" s="104"/>
      <c r="M641" s="104"/>
      <c r="N641" s="104">
        <f>IFERROR(VLOOKUP($B641,'OCT 13'!$A$9:$C$520,3,FALSE),0)</f>
        <v>0</v>
      </c>
      <c r="O641" s="104">
        <f>IFERROR(VLOOKUP($B641,'NOV 13'!$A$9:$C$520,3,FALSE),0)</f>
        <v>0</v>
      </c>
      <c r="P641" s="104">
        <f>IFERROR(VLOOKUP($B641,'DIC 13'!$A$9:$C$520,3,FALSE),0)</f>
        <v>0</v>
      </c>
    </row>
    <row r="642" spans="1:16" ht="15">
      <c r="A642" s="102"/>
      <c r="B642" s="32">
        <v>210205</v>
      </c>
      <c r="C642" s="33" t="s">
        <v>257</v>
      </c>
      <c r="D642" s="104"/>
      <c r="E642" s="104"/>
      <c r="F642" s="104"/>
      <c r="G642" s="104"/>
      <c r="H642" s="104"/>
      <c r="I642" s="104"/>
      <c r="J642" s="104"/>
      <c r="K642" s="104"/>
      <c r="L642" s="104"/>
      <c r="M642" s="104"/>
      <c r="N642" s="104">
        <f>IFERROR(VLOOKUP($B642,'OCT 13'!$A$9:$C$520,3,FALSE),0)</f>
        <v>0</v>
      </c>
      <c r="O642" s="104">
        <f>IFERROR(VLOOKUP($B642,'NOV 13'!$A$9:$C$520,3,FALSE),0)</f>
        <v>0</v>
      </c>
      <c r="P642" s="104">
        <f>IFERROR(VLOOKUP($B642,'DIC 13'!$A$9:$C$520,3,FALSE),0)</f>
        <v>0</v>
      </c>
    </row>
    <row r="643" spans="1:16" ht="15">
      <c r="A643" s="102"/>
      <c r="B643" s="32">
        <v>210210</v>
      </c>
      <c r="C643" s="33" t="s">
        <v>258</v>
      </c>
      <c r="D643" s="104"/>
      <c r="E643" s="104"/>
      <c r="F643" s="104"/>
      <c r="G643" s="104"/>
      <c r="H643" s="104"/>
      <c r="I643" s="104"/>
      <c r="J643" s="104"/>
      <c r="K643" s="104"/>
      <c r="L643" s="104"/>
      <c r="M643" s="104"/>
      <c r="N643" s="104">
        <f>IFERROR(VLOOKUP($B643,'OCT 13'!$A$9:$C$520,3,FALSE),0)</f>
        <v>0</v>
      </c>
      <c r="O643" s="104">
        <f>IFERROR(VLOOKUP($B643,'NOV 13'!$A$9:$C$520,3,FALSE),0)</f>
        <v>0</v>
      </c>
      <c r="P643" s="104">
        <f>IFERROR(VLOOKUP($B643,'DIC 13'!$A$9:$C$520,3,FALSE),0)</f>
        <v>0</v>
      </c>
    </row>
    <row r="644" spans="1:16" ht="15">
      <c r="A644" s="102"/>
      <c r="B644" s="32">
        <v>210215</v>
      </c>
      <c r="C644" s="33" t="s">
        <v>259</v>
      </c>
      <c r="D644" s="104"/>
      <c r="E644" s="104"/>
      <c r="F644" s="104"/>
      <c r="G644" s="104"/>
      <c r="H644" s="104"/>
      <c r="I644" s="104"/>
      <c r="J644" s="104"/>
      <c r="K644" s="104"/>
      <c r="L644" s="104"/>
      <c r="M644" s="104"/>
      <c r="N644" s="104">
        <f>IFERROR(VLOOKUP($B644,'OCT 13'!$A$9:$C$520,3,FALSE),0)</f>
        <v>0</v>
      </c>
      <c r="O644" s="104">
        <f>IFERROR(VLOOKUP($B644,'NOV 13'!$A$9:$C$520,3,FALSE),0)</f>
        <v>0</v>
      </c>
      <c r="P644" s="104">
        <f>IFERROR(VLOOKUP($B644,'DIC 13'!$A$9:$C$520,3,FALSE),0)</f>
        <v>0</v>
      </c>
    </row>
    <row r="645" spans="1:16" ht="15">
      <c r="A645" s="102"/>
      <c r="B645" s="32">
        <v>2103</v>
      </c>
      <c r="C645" s="33" t="s">
        <v>260</v>
      </c>
      <c r="D645" s="104"/>
      <c r="E645" s="104"/>
      <c r="F645" s="104"/>
      <c r="G645" s="104"/>
      <c r="H645" s="104"/>
      <c r="I645" s="104"/>
      <c r="J645" s="104"/>
      <c r="K645" s="104"/>
      <c r="L645" s="104"/>
      <c r="M645" s="104"/>
      <c r="N645" s="104">
        <f>IFERROR(VLOOKUP($B645,'OCT 13'!$A$9:$C$520,3,FALSE),0)</f>
        <v>0</v>
      </c>
      <c r="O645" s="104">
        <f>IFERROR(VLOOKUP($B645,'NOV 13'!$A$9:$C$520,3,FALSE),0)</f>
        <v>0</v>
      </c>
      <c r="P645" s="104">
        <f>IFERROR(VLOOKUP($B645,'DIC 13'!$A$9:$C$520,3,FALSE),0)</f>
        <v>0</v>
      </c>
    </row>
    <row r="646" spans="1:16" ht="15">
      <c r="A646" s="102"/>
      <c r="B646" s="32">
        <v>210305</v>
      </c>
      <c r="C646" s="33" t="s">
        <v>29</v>
      </c>
      <c r="D646" s="104"/>
      <c r="E646" s="104"/>
      <c r="F646" s="104"/>
      <c r="G646" s="104"/>
      <c r="H646" s="104"/>
      <c r="I646" s="104"/>
      <c r="J646" s="104"/>
      <c r="K646" s="104"/>
      <c r="L646" s="104"/>
      <c r="M646" s="104"/>
      <c r="N646" s="104">
        <f>IFERROR(VLOOKUP($B646,'OCT 13'!$A$9:$C$520,3,FALSE),0)</f>
        <v>0</v>
      </c>
      <c r="O646" s="104">
        <f>IFERROR(VLOOKUP($B646,'NOV 13'!$A$9:$C$520,3,FALSE),0)</f>
        <v>0</v>
      </c>
      <c r="P646" s="104">
        <f>IFERROR(VLOOKUP($B646,'DIC 13'!$A$9:$C$520,3,FALSE),0)</f>
        <v>0</v>
      </c>
    </row>
    <row r="647" spans="1:16" ht="15">
      <c r="A647" s="102"/>
      <c r="B647" s="32">
        <v>210310</v>
      </c>
      <c r="C647" s="33" t="s">
        <v>30</v>
      </c>
      <c r="D647" s="104"/>
      <c r="E647" s="104"/>
      <c r="F647" s="104"/>
      <c r="G647" s="104"/>
      <c r="H647" s="104"/>
      <c r="I647" s="104"/>
      <c r="J647" s="104"/>
      <c r="K647" s="104"/>
      <c r="L647" s="104"/>
      <c r="M647" s="104"/>
      <c r="N647" s="104">
        <f>IFERROR(VLOOKUP($B647,'OCT 13'!$A$9:$C$520,3,FALSE),0)</f>
        <v>0</v>
      </c>
      <c r="O647" s="104">
        <f>IFERROR(VLOOKUP($B647,'NOV 13'!$A$9:$C$520,3,FALSE),0)</f>
        <v>0</v>
      </c>
      <c r="P647" s="104">
        <f>IFERROR(VLOOKUP($B647,'DIC 13'!$A$9:$C$520,3,FALSE),0)</f>
        <v>0</v>
      </c>
    </row>
    <row r="648" spans="1:16" ht="15">
      <c r="A648" s="102"/>
      <c r="B648" s="32">
        <v>210315</v>
      </c>
      <c r="C648" s="33" t="s">
        <v>31</v>
      </c>
      <c r="D648" s="104"/>
      <c r="E648" s="104"/>
      <c r="F648" s="104"/>
      <c r="G648" s="104"/>
      <c r="H648" s="104"/>
      <c r="I648" s="104"/>
      <c r="J648" s="104"/>
      <c r="K648" s="104"/>
      <c r="L648" s="104"/>
      <c r="M648" s="104"/>
      <c r="N648" s="104">
        <f>IFERROR(VLOOKUP($B648,'OCT 13'!$A$9:$C$520,3,FALSE),0)</f>
        <v>0</v>
      </c>
      <c r="O648" s="104">
        <f>IFERROR(VLOOKUP($B648,'NOV 13'!$A$9:$C$520,3,FALSE),0)</f>
        <v>0</v>
      </c>
      <c r="P648" s="104">
        <f>IFERROR(VLOOKUP($B648,'DIC 13'!$A$9:$C$520,3,FALSE),0)</f>
        <v>0</v>
      </c>
    </row>
    <row r="649" spans="1:16" ht="15">
      <c r="A649" s="102"/>
      <c r="B649" s="32">
        <v>210320</v>
      </c>
      <c r="C649" s="33" t="s">
        <v>32</v>
      </c>
      <c r="D649" s="104"/>
      <c r="E649" s="104"/>
      <c r="F649" s="104"/>
      <c r="G649" s="104"/>
      <c r="H649" s="104"/>
      <c r="I649" s="104"/>
      <c r="J649" s="104"/>
      <c r="K649" s="104"/>
      <c r="L649" s="104"/>
      <c r="M649" s="104"/>
      <c r="N649" s="104">
        <f>IFERROR(VLOOKUP($B649,'OCT 13'!$A$9:$C$520,3,FALSE),0)</f>
        <v>0</v>
      </c>
      <c r="O649" s="104">
        <f>IFERROR(VLOOKUP($B649,'NOV 13'!$A$9:$C$520,3,FALSE),0)</f>
        <v>0</v>
      </c>
      <c r="P649" s="104">
        <f>IFERROR(VLOOKUP($B649,'DIC 13'!$A$9:$C$520,3,FALSE),0)</f>
        <v>0</v>
      </c>
    </row>
    <row r="650" spans="1:16" ht="15">
      <c r="A650" s="102"/>
      <c r="B650" s="32">
        <v>210325</v>
      </c>
      <c r="C650" s="33" t="s">
        <v>261</v>
      </c>
      <c r="D650" s="104"/>
      <c r="E650" s="104"/>
      <c r="F650" s="104"/>
      <c r="G650" s="104"/>
      <c r="H650" s="104"/>
      <c r="I650" s="104"/>
      <c r="J650" s="104"/>
      <c r="K650" s="104"/>
      <c r="L650" s="104"/>
      <c r="M650" s="104"/>
      <c r="N650" s="104">
        <f>IFERROR(VLOOKUP($B650,'OCT 13'!$A$9:$C$520,3,FALSE),0)</f>
        <v>0</v>
      </c>
      <c r="O650" s="104">
        <f>IFERROR(VLOOKUP($B650,'NOV 13'!$A$9:$C$520,3,FALSE),0)</f>
        <v>0</v>
      </c>
      <c r="P650" s="104">
        <f>IFERROR(VLOOKUP($B650,'DIC 13'!$A$9:$C$520,3,FALSE),0)</f>
        <v>0</v>
      </c>
    </row>
    <row r="651" spans="1:16" ht="15">
      <c r="A651" s="102"/>
      <c r="B651" s="32">
        <v>210330</v>
      </c>
      <c r="C651" s="33" t="s">
        <v>254</v>
      </c>
      <c r="D651" s="104"/>
      <c r="E651" s="104"/>
      <c r="F651" s="104"/>
      <c r="G651" s="104"/>
      <c r="H651" s="104"/>
      <c r="I651" s="104"/>
      <c r="J651" s="104"/>
      <c r="K651" s="104"/>
      <c r="L651" s="104"/>
      <c r="M651" s="104"/>
      <c r="N651" s="104">
        <f>IFERROR(VLOOKUP($B651,'OCT 13'!$A$9:$C$520,3,FALSE),0)</f>
        <v>0</v>
      </c>
      <c r="O651" s="104">
        <f>IFERROR(VLOOKUP($B651,'NOV 13'!$A$9:$C$520,3,FALSE),0)</f>
        <v>0</v>
      </c>
      <c r="P651" s="104">
        <f>IFERROR(VLOOKUP($B651,'DIC 13'!$A$9:$C$520,3,FALSE),0)</f>
        <v>0</v>
      </c>
    </row>
    <row r="652" spans="1:16" ht="15">
      <c r="A652" s="102"/>
      <c r="B652" s="32">
        <v>2104</v>
      </c>
      <c r="C652" s="33" t="s">
        <v>262</v>
      </c>
      <c r="D652" s="104"/>
      <c r="E652" s="104"/>
      <c r="F652" s="104"/>
      <c r="G652" s="104"/>
      <c r="H652" s="104"/>
      <c r="I652" s="104"/>
      <c r="J652" s="104"/>
      <c r="K652" s="104"/>
      <c r="L652" s="104"/>
      <c r="M652" s="104"/>
      <c r="N652" s="104">
        <f>IFERROR(VLOOKUP($B652,'OCT 13'!$A$9:$C$520,3,FALSE),0)</f>
        <v>0</v>
      </c>
      <c r="O652" s="104">
        <f>IFERROR(VLOOKUP($B652,'NOV 13'!$A$9:$C$520,3,FALSE),0)</f>
        <v>0</v>
      </c>
      <c r="P652" s="104">
        <f>IFERROR(VLOOKUP($B652,'DIC 13'!$A$9:$C$520,3,FALSE),0)</f>
        <v>0</v>
      </c>
    </row>
    <row r="653" spans="1:16" ht="15">
      <c r="A653" s="102"/>
      <c r="B653" s="32">
        <v>2105</v>
      </c>
      <c r="C653" s="33" t="s">
        <v>263</v>
      </c>
      <c r="D653" s="104"/>
      <c r="E653" s="104"/>
      <c r="F653" s="104"/>
      <c r="G653" s="104"/>
      <c r="H653" s="104"/>
      <c r="I653" s="104"/>
      <c r="J653" s="104"/>
      <c r="K653" s="104"/>
      <c r="L653" s="104"/>
      <c r="M653" s="104"/>
      <c r="N653" s="104">
        <f>IFERROR(VLOOKUP($B653,'OCT 13'!$A$9:$C$520,3,FALSE),0)</f>
        <v>0</v>
      </c>
      <c r="O653" s="104">
        <f>IFERROR(VLOOKUP($B653,'NOV 13'!$A$9:$C$520,3,FALSE),0)</f>
        <v>0</v>
      </c>
      <c r="P653" s="104">
        <f>IFERROR(VLOOKUP($B653,'DIC 13'!$A$9:$C$520,3,FALSE),0)</f>
        <v>0</v>
      </c>
    </row>
    <row r="654" spans="1:16" ht="15">
      <c r="A654" s="102"/>
      <c r="B654" s="32">
        <v>22</v>
      </c>
      <c r="C654" s="33" t="s">
        <v>20</v>
      </c>
      <c r="D654" s="104"/>
      <c r="E654" s="104"/>
      <c r="F654" s="104"/>
      <c r="G654" s="104"/>
      <c r="H654" s="104"/>
      <c r="I654" s="104"/>
      <c r="J654" s="104"/>
      <c r="K654" s="104"/>
      <c r="L654" s="104"/>
      <c r="M654" s="104"/>
      <c r="N654" s="104">
        <f>IFERROR(VLOOKUP($B654,'OCT 13'!$A$9:$C$520,3,FALSE),0)</f>
        <v>0</v>
      </c>
      <c r="O654" s="104">
        <f>IFERROR(VLOOKUP($B654,'NOV 13'!$A$9:$C$520,3,FALSE),0)</f>
        <v>0</v>
      </c>
      <c r="P654" s="104">
        <f>IFERROR(VLOOKUP($B654,'DIC 13'!$A$9:$C$520,3,FALSE),0)</f>
        <v>0</v>
      </c>
    </row>
    <row r="655" spans="1:16" ht="15">
      <c r="A655" s="102"/>
      <c r="B655" s="32">
        <v>2201</v>
      </c>
      <c r="C655" s="33" t="s">
        <v>264</v>
      </c>
      <c r="D655" s="104"/>
      <c r="E655" s="104"/>
      <c r="F655" s="104"/>
      <c r="G655" s="104"/>
      <c r="H655" s="104"/>
      <c r="I655" s="104"/>
      <c r="J655" s="104"/>
      <c r="K655" s="104"/>
      <c r="L655" s="104"/>
      <c r="M655" s="104"/>
      <c r="N655" s="104">
        <f>IFERROR(VLOOKUP($B655,'OCT 13'!$A$9:$C$520,3,FALSE),0)</f>
        <v>0</v>
      </c>
      <c r="O655" s="104">
        <f>IFERROR(VLOOKUP($B655,'NOV 13'!$A$9:$C$520,3,FALSE),0)</f>
        <v>0</v>
      </c>
      <c r="P655" s="104">
        <f>IFERROR(VLOOKUP($B655,'DIC 13'!$A$9:$C$520,3,FALSE),0)</f>
        <v>0</v>
      </c>
    </row>
    <row r="656" spans="1:16" ht="15">
      <c r="A656" s="102"/>
      <c r="B656" s="32">
        <v>220105</v>
      </c>
      <c r="C656" s="33" t="s">
        <v>22</v>
      </c>
      <c r="D656" s="104"/>
      <c r="E656" s="104"/>
      <c r="F656" s="104"/>
      <c r="G656" s="104"/>
      <c r="H656" s="104"/>
      <c r="I656" s="104"/>
      <c r="J656" s="104"/>
      <c r="K656" s="104"/>
      <c r="L656" s="104"/>
      <c r="M656" s="104"/>
      <c r="N656" s="104">
        <f>IFERROR(VLOOKUP($B656,'OCT 13'!$A$9:$C$520,3,FALSE),0)</f>
        <v>0</v>
      </c>
      <c r="O656" s="104">
        <f>IFERROR(VLOOKUP($B656,'NOV 13'!$A$9:$C$520,3,FALSE),0)</f>
        <v>0</v>
      </c>
      <c r="P656" s="104">
        <f>IFERROR(VLOOKUP($B656,'DIC 13'!$A$9:$C$520,3,FALSE),0)</f>
        <v>0</v>
      </c>
    </row>
    <row r="657" spans="1:16" ht="15">
      <c r="A657" s="102"/>
      <c r="B657" s="32">
        <v>220110</v>
      </c>
      <c r="C657" s="33" t="s">
        <v>23</v>
      </c>
      <c r="D657" s="104"/>
      <c r="E657" s="104"/>
      <c r="F657" s="104"/>
      <c r="G657" s="104"/>
      <c r="H657" s="104"/>
      <c r="I657" s="104"/>
      <c r="J657" s="104"/>
      <c r="K657" s="104"/>
      <c r="L657" s="104"/>
      <c r="M657" s="104"/>
      <c r="N657" s="104">
        <f>IFERROR(VLOOKUP($B657,'OCT 13'!$A$9:$C$520,3,FALSE),0)</f>
        <v>0</v>
      </c>
      <c r="O657" s="104">
        <f>IFERROR(VLOOKUP($B657,'NOV 13'!$A$9:$C$520,3,FALSE),0)</f>
        <v>0</v>
      </c>
      <c r="P657" s="104">
        <f>IFERROR(VLOOKUP($B657,'DIC 13'!$A$9:$C$520,3,FALSE),0)</f>
        <v>0</v>
      </c>
    </row>
    <row r="658" spans="1:16" ht="15">
      <c r="A658" s="102"/>
      <c r="B658" s="32">
        <v>2202</v>
      </c>
      <c r="C658" s="33" t="s">
        <v>24</v>
      </c>
      <c r="D658" s="104"/>
      <c r="E658" s="104"/>
      <c r="F658" s="104"/>
      <c r="G658" s="104"/>
      <c r="H658" s="104"/>
      <c r="I658" s="104"/>
      <c r="J658" s="104"/>
      <c r="K658" s="104"/>
      <c r="L658" s="104"/>
      <c r="M658" s="104"/>
      <c r="N658" s="104">
        <f>IFERROR(VLOOKUP($B658,'OCT 13'!$A$9:$C$520,3,FALSE),0)</f>
        <v>0</v>
      </c>
      <c r="O658" s="104">
        <f>IFERROR(VLOOKUP($B658,'NOV 13'!$A$9:$C$520,3,FALSE),0)</f>
        <v>0</v>
      </c>
      <c r="P658" s="104">
        <f>IFERROR(VLOOKUP($B658,'DIC 13'!$A$9:$C$520,3,FALSE),0)</f>
        <v>0</v>
      </c>
    </row>
    <row r="659" spans="1:16" ht="15">
      <c r="A659" s="102"/>
      <c r="B659" s="32">
        <v>220205</v>
      </c>
      <c r="C659" s="33" t="s">
        <v>25</v>
      </c>
      <c r="D659" s="104"/>
      <c r="E659" s="104"/>
      <c r="F659" s="104"/>
      <c r="G659" s="104"/>
      <c r="H659" s="104"/>
      <c r="I659" s="104"/>
      <c r="J659" s="104"/>
      <c r="K659" s="104"/>
      <c r="L659" s="104"/>
      <c r="M659" s="104"/>
      <c r="N659" s="104">
        <f>IFERROR(VLOOKUP($B659,'OCT 13'!$A$9:$C$520,3,FALSE),0)</f>
        <v>0</v>
      </c>
      <c r="O659" s="104">
        <f>IFERROR(VLOOKUP($B659,'NOV 13'!$A$9:$C$520,3,FALSE),0)</f>
        <v>0</v>
      </c>
      <c r="P659" s="104">
        <f>IFERROR(VLOOKUP($B659,'DIC 13'!$A$9:$C$520,3,FALSE),0)</f>
        <v>0</v>
      </c>
    </row>
    <row r="660" spans="1:16" ht="15">
      <c r="A660" s="102"/>
      <c r="B660" s="32">
        <v>220210</v>
      </c>
      <c r="C660" s="33" t="s">
        <v>22</v>
      </c>
      <c r="D660" s="104"/>
      <c r="E660" s="104"/>
      <c r="F660" s="104"/>
      <c r="G660" s="104"/>
      <c r="H660" s="104"/>
      <c r="I660" s="104"/>
      <c r="J660" s="104"/>
      <c r="K660" s="104"/>
      <c r="L660" s="104"/>
      <c r="M660" s="104"/>
      <c r="N660" s="104">
        <f>IFERROR(VLOOKUP($B660,'OCT 13'!$A$9:$C$520,3,FALSE),0)</f>
        <v>0</v>
      </c>
      <c r="O660" s="104">
        <f>IFERROR(VLOOKUP($B660,'NOV 13'!$A$9:$C$520,3,FALSE),0)</f>
        <v>0</v>
      </c>
      <c r="P660" s="104">
        <f>IFERROR(VLOOKUP($B660,'DIC 13'!$A$9:$C$520,3,FALSE),0)</f>
        <v>0</v>
      </c>
    </row>
    <row r="661" spans="1:16" ht="15">
      <c r="A661" s="102"/>
      <c r="B661" s="32">
        <v>220215</v>
      </c>
      <c r="C661" s="33" t="s">
        <v>23</v>
      </c>
      <c r="D661" s="104"/>
      <c r="E661" s="104"/>
      <c r="F661" s="104"/>
      <c r="G661" s="104"/>
      <c r="H661" s="104"/>
      <c r="I661" s="104"/>
      <c r="J661" s="104"/>
      <c r="K661" s="104"/>
      <c r="L661" s="104"/>
      <c r="M661" s="104"/>
      <c r="N661" s="104">
        <f>IFERROR(VLOOKUP($B661,'OCT 13'!$A$9:$C$520,3,FALSE),0)</f>
        <v>0</v>
      </c>
      <c r="O661" s="104">
        <f>IFERROR(VLOOKUP($B661,'NOV 13'!$A$9:$C$520,3,FALSE),0)</f>
        <v>0</v>
      </c>
      <c r="P661" s="104">
        <f>IFERROR(VLOOKUP($B661,'DIC 13'!$A$9:$C$520,3,FALSE),0)</f>
        <v>0</v>
      </c>
    </row>
    <row r="662" spans="1:16" ht="15">
      <c r="A662" s="102"/>
      <c r="B662" s="32">
        <v>2203</v>
      </c>
      <c r="C662" s="33" t="s">
        <v>265</v>
      </c>
      <c r="D662" s="104"/>
      <c r="E662" s="104"/>
      <c r="F662" s="104"/>
      <c r="G662" s="104"/>
      <c r="H662" s="104"/>
      <c r="I662" s="104"/>
      <c r="J662" s="104"/>
      <c r="K662" s="104"/>
      <c r="L662" s="104"/>
      <c r="M662" s="104"/>
      <c r="N662" s="104">
        <f>IFERROR(VLOOKUP($B662,'OCT 13'!$A$9:$C$520,3,FALSE),0)</f>
        <v>0</v>
      </c>
      <c r="O662" s="104">
        <f>IFERROR(VLOOKUP($B662,'NOV 13'!$A$9:$C$520,3,FALSE),0)</f>
        <v>0</v>
      </c>
      <c r="P662" s="104">
        <f>IFERROR(VLOOKUP($B662,'DIC 13'!$A$9:$C$520,3,FALSE),0)</f>
        <v>0</v>
      </c>
    </row>
    <row r="663" spans="1:16" ht="15">
      <c r="A663" s="102"/>
      <c r="B663" s="32">
        <v>23</v>
      </c>
      <c r="C663" s="33" t="s">
        <v>266</v>
      </c>
      <c r="D663" s="104"/>
      <c r="E663" s="104"/>
      <c r="F663" s="104"/>
      <c r="G663" s="104"/>
      <c r="H663" s="104"/>
      <c r="I663" s="104"/>
      <c r="J663" s="104"/>
      <c r="K663" s="104"/>
      <c r="L663" s="104"/>
      <c r="M663" s="104"/>
      <c r="N663" s="104">
        <f>IFERROR(VLOOKUP($B663,'OCT 13'!$A$9:$C$520,3,FALSE),0)</f>
        <v>0</v>
      </c>
      <c r="O663" s="104">
        <f>IFERROR(VLOOKUP($B663,'NOV 13'!$A$9:$C$520,3,FALSE),0)</f>
        <v>0</v>
      </c>
      <c r="P663" s="104">
        <f>IFERROR(VLOOKUP($B663,'DIC 13'!$A$9:$C$520,3,FALSE),0)</f>
        <v>0</v>
      </c>
    </row>
    <row r="664" spans="1:16" ht="15">
      <c r="A664" s="102"/>
      <c r="B664" s="32">
        <v>2301</v>
      </c>
      <c r="C664" s="33" t="s">
        <v>267</v>
      </c>
      <c r="D664" s="104"/>
      <c r="E664" s="104"/>
      <c r="F664" s="104"/>
      <c r="G664" s="104"/>
      <c r="H664" s="104"/>
      <c r="I664" s="104"/>
      <c r="J664" s="104"/>
      <c r="K664" s="104"/>
      <c r="L664" s="104"/>
      <c r="M664" s="104"/>
      <c r="N664" s="104">
        <f>IFERROR(VLOOKUP($B664,'OCT 13'!$A$9:$C$520,3,FALSE),0)</f>
        <v>0</v>
      </c>
      <c r="O664" s="104">
        <f>IFERROR(VLOOKUP($B664,'NOV 13'!$A$9:$C$520,3,FALSE),0)</f>
        <v>0</v>
      </c>
      <c r="P664" s="104">
        <f>IFERROR(VLOOKUP($B664,'DIC 13'!$A$9:$C$520,3,FALSE),0)</f>
        <v>0</v>
      </c>
    </row>
    <row r="665" spans="1:16" ht="15">
      <c r="A665" s="102"/>
      <c r="B665" s="32">
        <v>2302</v>
      </c>
      <c r="C665" s="33" t="s">
        <v>268</v>
      </c>
      <c r="D665" s="104"/>
      <c r="E665" s="104"/>
      <c r="F665" s="104"/>
      <c r="G665" s="104"/>
      <c r="H665" s="104"/>
      <c r="I665" s="104"/>
      <c r="J665" s="104"/>
      <c r="K665" s="104"/>
      <c r="L665" s="104"/>
      <c r="M665" s="104"/>
      <c r="N665" s="104">
        <f>IFERROR(VLOOKUP($B665,'OCT 13'!$A$9:$C$520,3,FALSE),0)</f>
        <v>0</v>
      </c>
      <c r="O665" s="104">
        <f>IFERROR(VLOOKUP($B665,'NOV 13'!$A$9:$C$520,3,FALSE),0)</f>
        <v>0</v>
      </c>
      <c r="P665" s="104">
        <f>IFERROR(VLOOKUP($B665,'DIC 13'!$A$9:$C$520,3,FALSE),0)</f>
        <v>0</v>
      </c>
    </row>
    <row r="666" spans="1:16" ht="15">
      <c r="A666" s="102"/>
      <c r="B666" s="32">
        <v>230205</v>
      </c>
      <c r="C666" s="33" t="s">
        <v>269</v>
      </c>
      <c r="D666" s="104"/>
      <c r="E666" s="104"/>
      <c r="F666" s="104"/>
      <c r="G666" s="104"/>
      <c r="H666" s="104"/>
      <c r="I666" s="104"/>
      <c r="J666" s="104"/>
      <c r="K666" s="104"/>
      <c r="L666" s="104"/>
      <c r="M666" s="104"/>
      <c r="N666" s="104">
        <f>IFERROR(VLOOKUP($B666,'OCT 13'!$A$9:$C$520,3,FALSE),0)</f>
        <v>0</v>
      </c>
      <c r="O666" s="104">
        <f>IFERROR(VLOOKUP($B666,'NOV 13'!$A$9:$C$520,3,FALSE),0)</f>
        <v>0</v>
      </c>
      <c r="P666" s="104">
        <f>IFERROR(VLOOKUP($B666,'DIC 13'!$A$9:$C$520,3,FALSE),0)</f>
        <v>0</v>
      </c>
    </row>
    <row r="667" spans="1:16" ht="15">
      <c r="A667" s="102"/>
      <c r="B667" s="32">
        <v>230210</v>
      </c>
      <c r="C667" s="33" t="s">
        <v>270</v>
      </c>
      <c r="D667" s="104"/>
      <c r="E667" s="104"/>
      <c r="F667" s="104"/>
      <c r="G667" s="104"/>
      <c r="H667" s="104"/>
      <c r="I667" s="104"/>
      <c r="J667" s="104"/>
      <c r="K667" s="104"/>
      <c r="L667" s="104"/>
      <c r="M667" s="104"/>
      <c r="N667" s="104">
        <f>IFERROR(VLOOKUP($B667,'OCT 13'!$A$9:$C$520,3,FALSE),0)</f>
        <v>0</v>
      </c>
      <c r="O667" s="104">
        <f>IFERROR(VLOOKUP($B667,'NOV 13'!$A$9:$C$520,3,FALSE),0)</f>
        <v>0</v>
      </c>
      <c r="P667" s="104">
        <f>IFERROR(VLOOKUP($B667,'DIC 13'!$A$9:$C$520,3,FALSE),0)</f>
        <v>0</v>
      </c>
    </row>
    <row r="668" spans="1:16" ht="15">
      <c r="A668" s="102"/>
      <c r="B668" s="32">
        <v>2303</v>
      </c>
      <c r="C668" s="33" t="s">
        <v>271</v>
      </c>
      <c r="D668" s="104"/>
      <c r="E668" s="104"/>
      <c r="F668" s="104"/>
      <c r="G668" s="104"/>
      <c r="H668" s="104"/>
      <c r="I668" s="104"/>
      <c r="J668" s="104"/>
      <c r="K668" s="104"/>
      <c r="L668" s="104"/>
      <c r="M668" s="104"/>
      <c r="N668" s="104">
        <f>IFERROR(VLOOKUP($B668,'OCT 13'!$A$9:$C$520,3,FALSE),0)</f>
        <v>0</v>
      </c>
      <c r="O668" s="104">
        <f>IFERROR(VLOOKUP($B668,'NOV 13'!$A$9:$C$520,3,FALSE),0)</f>
        <v>0</v>
      </c>
      <c r="P668" s="104">
        <f>IFERROR(VLOOKUP($B668,'DIC 13'!$A$9:$C$520,3,FALSE),0)</f>
        <v>0</v>
      </c>
    </row>
    <row r="669" spans="1:16" ht="15">
      <c r="A669" s="102"/>
      <c r="B669" s="32">
        <v>2304</v>
      </c>
      <c r="C669" s="33" t="s">
        <v>272</v>
      </c>
      <c r="D669" s="104"/>
      <c r="E669" s="104"/>
      <c r="F669" s="104"/>
      <c r="G669" s="104"/>
      <c r="H669" s="104"/>
      <c r="I669" s="104"/>
      <c r="J669" s="104"/>
      <c r="K669" s="104"/>
      <c r="L669" s="104"/>
      <c r="M669" s="104"/>
      <c r="N669" s="104">
        <f>IFERROR(VLOOKUP($B669,'OCT 13'!$A$9:$C$520,3,FALSE),0)</f>
        <v>0</v>
      </c>
      <c r="O669" s="104">
        <f>IFERROR(VLOOKUP($B669,'NOV 13'!$A$9:$C$520,3,FALSE),0)</f>
        <v>0</v>
      </c>
      <c r="P669" s="104">
        <f>IFERROR(VLOOKUP($B669,'DIC 13'!$A$9:$C$520,3,FALSE),0)</f>
        <v>0</v>
      </c>
    </row>
    <row r="670" spans="1:16" ht="15">
      <c r="A670" s="102"/>
      <c r="B670" s="32">
        <v>230405</v>
      </c>
      <c r="C670" s="33" t="s">
        <v>273</v>
      </c>
      <c r="D670" s="104"/>
      <c r="E670" s="104"/>
      <c r="F670" s="104"/>
      <c r="G670" s="104"/>
      <c r="H670" s="104"/>
      <c r="I670" s="104"/>
      <c r="J670" s="104"/>
      <c r="K670" s="104"/>
      <c r="L670" s="104"/>
      <c r="M670" s="104"/>
      <c r="N670" s="104">
        <f>IFERROR(VLOOKUP($B670,'OCT 13'!$A$9:$C$520,3,FALSE),0)</f>
        <v>0</v>
      </c>
      <c r="O670" s="104">
        <f>IFERROR(VLOOKUP($B670,'NOV 13'!$A$9:$C$520,3,FALSE),0)</f>
        <v>0</v>
      </c>
      <c r="P670" s="104">
        <f>IFERROR(VLOOKUP($B670,'DIC 13'!$A$9:$C$520,3,FALSE),0)</f>
        <v>0</v>
      </c>
    </row>
    <row r="671" spans="1:16" ht="15">
      <c r="A671" s="102"/>
      <c r="B671" s="32">
        <v>230410</v>
      </c>
      <c r="C671" s="33" t="s">
        <v>274</v>
      </c>
      <c r="D671" s="104"/>
      <c r="E671" s="104"/>
      <c r="F671" s="104"/>
      <c r="G671" s="104"/>
      <c r="H671" s="104"/>
      <c r="I671" s="104"/>
      <c r="J671" s="104"/>
      <c r="K671" s="104"/>
      <c r="L671" s="104"/>
      <c r="M671" s="104"/>
      <c r="N671" s="104">
        <f>IFERROR(VLOOKUP($B671,'OCT 13'!$A$9:$C$520,3,FALSE),0)</f>
        <v>0</v>
      </c>
      <c r="O671" s="104">
        <f>IFERROR(VLOOKUP($B671,'NOV 13'!$A$9:$C$520,3,FALSE),0)</f>
        <v>0</v>
      </c>
      <c r="P671" s="104">
        <f>IFERROR(VLOOKUP($B671,'DIC 13'!$A$9:$C$520,3,FALSE),0)</f>
        <v>0</v>
      </c>
    </row>
    <row r="672" spans="1:16" ht="15">
      <c r="A672" s="102"/>
      <c r="B672" s="32">
        <v>230415</v>
      </c>
      <c r="C672" s="33" t="s">
        <v>154</v>
      </c>
      <c r="D672" s="104"/>
      <c r="E672" s="104"/>
      <c r="F672" s="104"/>
      <c r="G672" s="104"/>
      <c r="H672" s="104"/>
      <c r="I672" s="104"/>
      <c r="J672" s="104"/>
      <c r="K672" s="104"/>
      <c r="L672" s="104"/>
      <c r="M672" s="104"/>
      <c r="N672" s="104">
        <f>IFERROR(VLOOKUP($B672,'OCT 13'!$A$9:$C$520,3,FALSE),0)</f>
        <v>0</v>
      </c>
      <c r="O672" s="104">
        <f>IFERROR(VLOOKUP($B672,'NOV 13'!$A$9:$C$520,3,FALSE),0)</f>
        <v>0</v>
      </c>
      <c r="P672" s="104">
        <f>IFERROR(VLOOKUP($B672,'DIC 13'!$A$9:$C$520,3,FALSE),0)</f>
        <v>0</v>
      </c>
    </row>
    <row r="673" spans="1:16" ht="15">
      <c r="A673" s="102"/>
      <c r="B673" s="32">
        <v>24</v>
      </c>
      <c r="C673" s="33" t="s">
        <v>275</v>
      </c>
      <c r="D673" s="104"/>
      <c r="E673" s="104"/>
      <c r="F673" s="104"/>
      <c r="G673" s="104"/>
      <c r="H673" s="104"/>
      <c r="I673" s="104"/>
      <c r="J673" s="104"/>
      <c r="K673" s="104"/>
      <c r="L673" s="104"/>
      <c r="M673" s="104"/>
      <c r="N673" s="104">
        <f>IFERROR(VLOOKUP($B673,'OCT 13'!$A$9:$C$520,3,FALSE),0)</f>
        <v>0</v>
      </c>
      <c r="O673" s="104">
        <f>IFERROR(VLOOKUP($B673,'NOV 13'!$A$9:$C$520,3,FALSE),0)</f>
        <v>0</v>
      </c>
      <c r="P673" s="104">
        <f>IFERROR(VLOOKUP($B673,'DIC 13'!$A$9:$C$520,3,FALSE),0)</f>
        <v>0</v>
      </c>
    </row>
    <row r="674" spans="1:16" ht="15">
      <c r="A674" s="102"/>
      <c r="B674" s="32">
        <v>2401</v>
      </c>
      <c r="C674" s="33" t="s">
        <v>91</v>
      </c>
      <c r="D674" s="104"/>
      <c r="E674" s="104"/>
      <c r="F674" s="104"/>
      <c r="G674" s="104"/>
      <c r="H674" s="104"/>
      <c r="I674" s="104"/>
      <c r="J674" s="104"/>
      <c r="K674" s="104"/>
      <c r="L674" s="104"/>
      <c r="M674" s="104"/>
      <c r="N674" s="104">
        <f>IFERROR(VLOOKUP($B674,'OCT 13'!$A$9:$C$520,3,FALSE),0)</f>
        <v>0</v>
      </c>
      <c r="O674" s="104">
        <f>IFERROR(VLOOKUP($B674,'NOV 13'!$A$9:$C$520,3,FALSE),0)</f>
        <v>0</v>
      </c>
      <c r="P674" s="104">
        <f>IFERROR(VLOOKUP($B674,'DIC 13'!$A$9:$C$520,3,FALSE),0)</f>
        <v>0</v>
      </c>
    </row>
    <row r="675" spans="1:16" ht="15">
      <c r="A675" s="102"/>
      <c r="B675" s="32">
        <v>2402</v>
      </c>
      <c r="C675" s="33" t="s">
        <v>92</v>
      </c>
      <c r="D675" s="104"/>
      <c r="E675" s="104"/>
      <c r="F675" s="104"/>
      <c r="G675" s="104"/>
      <c r="H675" s="104"/>
      <c r="I675" s="104"/>
      <c r="J675" s="104"/>
      <c r="K675" s="104"/>
      <c r="L675" s="104"/>
      <c r="M675" s="104"/>
      <c r="N675" s="104">
        <f>IFERROR(VLOOKUP($B675,'OCT 13'!$A$9:$C$520,3,FALSE),0)</f>
        <v>0</v>
      </c>
      <c r="O675" s="104">
        <f>IFERROR(VLOOKUP($B675,'NOV 13'!$A$9:$C$520,3,FALSE),0)</f>
        <v>0</v>
      </c>
      <c r="P675" s="104">
        <f>IFERROR(VLOOKUP($B675,'DIC 13'!$A$9:$C$520,3,FALSE),0)</f>
        <v>0</v>
      </c>
    </row>
    <row r="676" spans="1:16" ht="15">
      <c r="A676" s="102"/>
      <c r="B676" s="32">
        <v>25</v>
      </c>
      <c r="C676" s="33" t="s">
        <v>276</v>
      </c>
      <c r="D676" s="104"/>
      <c r="E676" s="104"/>
      <c r="F676" s="104"/>
      <c r="G676" s="104"/>
      <c r="H676" s="104"/>
      <c r="I676" s="104"/>
      <c r="J676" s="104"/>
      <c r="K676" s="104"/>
      <c r="L676" s="104"/>
      <c r="M676" s="104"/>
      <c r="N676" s="104">
        <f>IFERROR(VLOOKUP($B676,'OCT 13'!$A$9:$C$520,3,FALSE),0)</f>
        <v>2.7884000000000002</v>
      </c>
      <c r="O676" s="104">
        <f>IFERROR(VLOOKUP($B676,'NOV 13'!$A$9:$C$520,3,FALSE),0)</f>
        <v>5.0722800000000001</v>
      </c>
      <c r="P676" s="104">
        <f>IFERROR(VLOOKUP($B676,'DIC 13'!$A$9:$C$520,3,FALSE),0)</f>
        <v>3.9583200000000001</v>
      </c>
    </row>
    <row r="677" spans="1:16" ht="15">
      <c r="A677" s="102"/>
      <c r="B677" s="32">
        <v>2501</v>
      </c>
      <c r="C677" s="33" t="s">
        <v>277</v>
      </c>
      <c r="D677" s="104"/>
      <c r="E677" s="104"/>
      <c r="F677" s="104"/>
      <c r="G677" s="104"/>
      <c r="H677" s="104"/>
      <c r="I677" s="104"/>
      <c r="J677" s="104"/>
      <c r="K677" s="104"/>
      <c r="L677" s="104"/>
      <c r="M677" s="104"/>
      <c r="N677" s="104">
        <f>IFERROR(VLOOKUP($B677,'OCT 13'!$A$9:$C$520,3,FALSE),0)</f>
        <v>0</v>
      </c>
      <c r="O677" s="104">
        <f>IFERROR(VLOOKUP($B677,'NOV 13'!$A$9:$C$520,3,FALSE),0)</f>
        <v>0</v>
      </c>
      <c r="P677" s="104">
        <f>IFERROR(VLOOKUP($B677,'DIC 13'!$A$9:$C$520,3,FALSE),0)</f>
        <v>0</v>
      </c>
    </row>
    <row r="678" spans="1:16" ht="15">
      <c r="A678" s="102"/>
      <c r="B678" s="32">
        <v>250105</v>
      </c>
      <c r="C678" s="33" t="s">
        <v>244</v>
      </c>
      <c r="D678" s="104"/>
      <c r="E678" s="104"/>
      <c r="F678" s="104"/>
      <c r="G678" s="104"/>
      <c r="H678" s="104"/>
      <c r="I678" s="104"/>
      <c r="J678" s="104"/>
      <c r="K678" s="104"/>
      <c r="L678" s="104"/>
      <c r="M678" s="104"/>
      <c r="N678" s="104">
        <f>IFERROR(VLOOKUP($B678,'OCT 13'!$A$9:$C$520,3,FALSE),0)</f>
        <v>0</v>
      </c>
      <c r="O678" s="104">
        <f>IFERROR(VLOOKUP($B678,'NOV 13'!$A$9:$C$520,3,FALSE),0)</f>
        <v>0</v>
      </c>
      <c r="P678" s="104">
        <f>IFERROR(VLOOKUP($B678,'DIC 13'!$A$9:$C$520,3,FALSE),0)</f>
        <v>0</v>
      </c>
    </row>
    <row r="679" spans="1:16" ht="15">
      <c r="A679" s="102"/>
      <c r="B679" s="32">
        <v>250110</v>
      </c>
      <c r="C679" s="33" t="s">
        <v>256</v>
      </c>
      <c r="D679" s="104"/>
      <c r="E679" s="104"/>
      <c r="F679" s="104"/>
      <c r="G679" s="104"/>
      <c r="H679" s="104"/>
      <c r="I679" s="104"/>
      <c r="J679" s="104"/>
      <c r="K679" s="104"/>
      <c r="L679" s="104"/>
      <c r="M679" s="104"/>
      <c r="N679" s="104">
        <f>IFERROR(VLOOKUP($B679,'OCT 13'!$A$9:$C$520,3,FALSE),0)</f>
        <v>0</v>
      </c>
      <c r="O679" s="104">
        <f>IFERROR(VLOOKUP($B679,'NOV 13'!$A$9:$C$520,3,FALSE),0)</f>
        <v>0</v>
      </c>
      <c r="P679" s="104">
        <f>IFERROR(VLOOKUP($B679,'DIC 13'!$A$9:$C$520,3,FALSE),0)</f>
        <v>0</v>
      </c>
    </row>
    <row r="680" spans="1:16" ht="15">
      <c r="A680" s="102"/>
      <c r="B680" s="32">
        <v>250115</v>
      </c>
      <c r="C680" s="33" t="s">
        <v>260</v>
      </c>
      <c r="D680" s="104"/>
      <c r="E680" s="104"/>
      <c r="F680" s="104"/>
      <c r="G680" s="104"/>
      <c r="H680" s="104"/>
      <c r="I680" s="104"/>
      <c r="J680" s="104"/>
      <c r="K680" s="104"/>
      <c r="L680" s="104"/>
      <c r="M680" s="104"/>
      <c r="N680" s="104">
        <f>IFERROR(VLOOKUP($B680,'OCT 13'!$A$9:$C$520,3,FALSE),0)</f>
        <v>0</v>
      </c>
      <c r="O680" s="104">
        <f>IFERROR(VLOOKUP($B680,'NOV 13'!$A$9:$C$520,3,FALSE),0)</f>
        <v>0</v>
      </c>
      <c r="P680" s="104">
        <f>IFERROR(VLOOKUP($B680,'DIC 13'!$A$9:$C$520,3,FALSE),0)</f>
        <v>0</v>
      </c>
    </row>
    <row r="681" spans="1:16" ht="15">
      <c r="A681" s="102"/>
      <c r="B681" s="32">
        <v>250120</v>
      </c>
      <c r="C681" s="33" t="s">
        <v>278</v>
      </c>
      <c r="D681" s="104"/>
      <c r="E681" s="104"/>
      <c r="F681" s="104"/>
      <c r="G681" s="104"/>
      <c r="H681" s="104"/>
      <c r="I681" s="104"/>
      <c r="J681" s="104"/>
      <c r="K681" s="104"/>
      <c r="L681" s="104"/>
      <c r="M681" s="104"/>
      <c r="N681" s="104">
        <f>IFERROR(VLOOKUP($B681,'OCT 13'!$A$9:$C$520,3,FALSE),0)</f>
        <v>0</v>
      </c>
      <c r="O681" s="104">
        <f>IFERROR(VLOOKUP($B681,'NOV 13'!$A$9:$C$520,3,FALSE),0)</f>
        <v>0</v>
      </c>
      <c r="P681" s="104">
        <f>IFERROR(VLOOKUP($B681,'DIC 13'!$A$9:$C$520,3,FALSE),0)</f>
        <v>0</v>
      </c>
    </row>
    <row r="682" spans="1:16" ht="15">
      <c r="A682" s="102"/>
      <c r="B682" s="32">
        <v>250125</v>
      </c>
      <c r="C682" s="33" t="s">
        <v>264</v>
      </c>
      <c r="D682" s="104"/>
      <c r="E682" s="104"/>
      <c r="F682" s="104"/>
      <c r="G682" s="104"/>
      <c r="H682" s="104"/>
      <c r="I682" s="104"/>
      <c r="J682" s="104"/>
      <c r="K682" s="104"/>
      <c r="L682" s="104"/>
      <c r="M682" s="104"/>
      <c r="N682" s="104">
        <f>IFERROR(VLOOKUP($B682,'OCT 13'!$A$9:$C$520,3,FALSE),0)</f>
        <v>0</v>
      </c>
      <c r="O682" s="104">
        <f>IFERROR(VLOOKUP($B682,'NOV 13'!$A$9:$C$520,3,FALSE),0)</f>
        <v>0</v>
      </c>
      <c r="P682" s="104">
        <f>IFERROR(VLOOKUP($B682,'DIC 13'!$A$9:$C$520,3,FALSE),0)</f>
        <v>0</v>
      </c>
    </row>
    <row r="683" spans="1:16" ht="15">
      <c r="A683" s="102"/>
      <c r="B683" s="32">
        <v>250130</v>
      </c>
      <c r="C683" s="33" t="s">
        <v>24</v>
      </c>
      <c r="D683" s="104"/>
      <c r="E683" s="104"/>
      <c r="F683" s="104"/>
      <c r="G683" s="104"/>
      <c r="H683" s="104"/>
      <c r="I683" s="104"/>
      <c r="J683" s="104"/>
      <c r="K683" s="104"/>
      <c r="L683" s="104"/>
      <c r="M683" s="104"/>
      <c r="N683" s="104">
        <f>IFERROR(VLOOKUP($B683,'OCT 13'!$A$9:$C$520,3,FALSE),0)</f>
        <v>0</v>
      </c>
      <c r="O683" s="104">
        <f>IFERROR(VLOOKUP($B683,'NOV 13'!$A$9:$C$520,3,FALSE),0)</f>
        <v>0</v>
      </c>
      <c r="P683" s="104">
        <f>IFERROR(VLOOKUP($B683,'DIC 13'!$A$9:$C$520,3,FALSE),0)</f>
        <v>0</v>
      </c>
    </row>
    <row r="684" spans="1:16" ht="15">
      <c r="A684" s="102"/>
      <c r="B684" s="32">
        <v>250135</v>
      </c>
      <c r="C684" s="33" t="s">
        <v>279</v>
      </c>
      <c r="D684" s="104"/>
      <c r="E684" s="104"/>
      <c r="F684" s="104"/>
      <c r="G684" s="104"/>
      <c r="H684" s="104"/>
      <c r="I684" s="104"/>
      <c r="J684" s="104"/>
      <c r="K684" s="104"/>
      <c r="L684" s="104"/>
      <c r="M684" s="104"/>
      <c r="N684" s="104">
        <f>IFERROR(VLOOKUP($B684,'OCT 13'!$A$9:$C$520,3,FALSE),0)</f>
        <v>0</v>
      </c>
      <c r="O684" s="104">
        <f>IFERROR(VLOOKUP($B684,'NOV 13'!$A$9:$C$520,3,FALSE),0)</f>
        <v>0</v>
      </c>
      <c r="P684" s="104">
        <f>IFERROR(VLOOKUP($B684,'DIC 13'!$A$9:$C$520,3,FALSE),0)</f>
        <v>0</v>
      </c>
    </row>
    <row r="685" spans="1:16" ht="15">
      <c r="A685" s="102"/>
      <c r="B685" s="32">
        <v>250140</v>
      </c>
      <c r="C685" s="33" t="s">
        <v>273</v>
      </c>
      <c r="D685" s="104"/>
      <c r="E685" s="104"/>
      <c r="F685" s="104"/>
      <c r="G685" s="104"/>
      <c r="H685" s="104"/>
      <c r="I685" s="104"/>
      <c r="J685" s="104"/>
      <c r="K685" s="104"/>
      <c r="L685" s="104"/>
      <c r="M685" s="104"/>
      <c r="N685" s="104">
        <f>IFERROR(VLOOKUP($B685,'OCT 13'!$A$9:$C$520,3,FALSE),0)</f>
        <v>0</v>
      </c>
      <c r="O685" s="104">
        <f>IFERROR(VLOOKUP($B685,'NOV 13'!$A$9:$C$520,3,FALSE),0)</f>
        <v>0</v>
      </c>
      <c r="P685" s="104">
        <f>IFERROR(VLOOKUP($B685,'DIC 13'!$A$9:$C$520,3,FALSE),0)</f>
        <v>0</v>
      </c>
    </row>
    <row r="686" spans="1:16" ht="15">
      <c r="A686" s="102"/>
      <c r="B686" s="32">
        <v>250145</v>
      </c>
      <c r="C686" s="33" t="s">
        <v>274</v>
      </c>
      <c r="D686" s="104"/>
      <c r="E686" s="104"/>
      <c r="F686" s="104"/>
      <c r="G686" s="104"/>
      <c r="H686" s="104"/>
      <c r="I686" s="104"/>
      <c r="J686" s="104"/>
      <c r="K686" s="104"/>
      <c r="L686" s="104"/>
      <c r="M686" s="104"/>
      <c r="N686" s="104">
        <f>IFERROR(VLOOKUP($B686,'OCT 13'!$A$9:$C$520,3,FALSE),0)</f>
        <v>0</v>
      </c>
      <c r="O686" s="104">
        <f>IFERROR(VLOOKUP($B686,'NOV 13'!$A$9:$C$520,3,FALSE),0)</f>
        <v>0</v>
      </c>
      <c r="P686" s="104">
        <f>IFERROR(VLOOKUP($B686,'DIC 13'!$A$9:$C$520,3,FALSE),0)</f>
        <v>0</v>
      </c>
    </row>
    <row r="687" spans="1:16" ht="15">
      <c r="A687" s="102"/>
      <c r="B687" s="32">
        <v>250150</v>
      </c>
      <c r="C687" s="33" t="s">
        <v>154</v>
      </c>
      <c r="D687" s="104"/>
      <c r="E687" s="104"/>
      <c r="F687" s="104"/>
      <c r="G687" s="104"/>
      <c r="H687" s="104"/>
      <c r="I687" s="104"/>
      <c r="J687" s="104"/>
      <c r="K687" s="104"/>
      <c r="L687" s="104"/>
      <c r="M687" s="104"/>
      <c r="N687" s="104">
        <f>IFERROR(VLOOKUP($B687,'OCT 13'!$A$9:$C$520,3,FALSE),0)</f>
        <v>0</v>
      </c>
      <c r="O687" s="104">
        <f>IFERROR(VLOOKUP($B687,'NOV 13'!$A$9:$C$520,3,FALSE),0)</f>
        <v>0</v>
      </c>
      <c r="P687" s="104">
        <f>IFERROR(VLOOKUP($B687,'DIC 13'!$A$9:$C$520,3,FALSE),0)</f>
        <v>0</v>
      </c>
    </row>
    <row r="688" spans="1:16" ht="15">
      <c r="A688" s="102"/>
      <c r="B688" s="32">
        <v>250155</v>
      </c>
      <c r="C688" s="33" t="s">
        <v>280</v>
      </c>
      <c r="D688" s="104"/>
      <c r="E688" s="104"/>
      <c r="F688" s="104"/>
      <c r="G688" s="104"/>
      <c r="H688" s="104"/>
      <c r="I688" s="104"/>
      <c r="J688" s="104"/>
      <c r="K688" s="104"/>
      <c r="L688" s="104"/>
      <c r="M688" s="104"/>
      <c r="N688" s="104">
        <f>IFERROR(VLOOKUP($B688,'OCT 13'!$A$9:$C$520,3,FALSE),0)</f>
        <v>0</v>
      </c>
      <c r="O688" s="104">
        <f>IFERROR(VLOOKUP($B688,'NOV 13'!$A$9:$C$520,3,FALSE),0)</f>
        <v>0</v>
      </c>
      <c r="P688" s="104">
        <f>IFERROR(VLOOKUP($B688,'DIC 13'!$A$9:$C$520,3,FALSE),0)</f>
        <v>0</v>
      </c>
    </row>
    <row r="689" spans="1:16" ht="15">
      <c r="A689" s="102"/>
      <c r="B689" s="32">
        <v>250190</v>
      </c>
      <c r="C689" s="33" t="s">
        <v>126</v>
      </c>
      <c r="D689" s="104"/>
      <c r="E689" s="104"/>
      <c r="F689" s="104"/>
      <c r="G689" s="104"/>
      <c r="H689" s="104"/>
      <c r="I689" s="104"/>
      <c r="J689" s="104"/>
      <c r="K689" s="104"/>
      <c r="L689" s="104"/>
      <c r="M689" s="104"/>
      <c r="N689" s="104">
        <f>IFERROR(VLOOKUP($B689,'OCT 13'!$A$9:$C$520,3,FALSE),0)</f>
        <v>0</v>
      </c>
      <c r="O689" s="104">
        <f>IFERROR(VLOOKUP($B689,'NOV 13'!$A$9:$C$520,3,FALSE),0)</f>
        <v>0</v>
      </c>
      <c r="P689" s="104">
        <f>IFERROR(VLOOKUP($B689,'DIC 13'!$A$9:$C$520,3,FALSE),0)</f>
        <v>0</v>
      </c>
    </row>
    <row r="690" spans="1:16" ht="15">
      <c r="A690" s="102"/>
      <c r="B690" s="32">
        <v>2502</v>
      </c>
      <c r="C690" s="33" t="s">
        <v>281</v>
      </c>
      <c r="D690" s="104"/>
      <c r="E690" s="104"/>
      <c r="F690" s="104"/>
      <c r="G690" s="104"/>
      <c r="H690" s="104"/>
      <c r="I690" s="104"/>
      <c r="J690" s="104"/>
      <c r="K690" s="104"/>
      <c r="L690" s="104"/>
      <c r="M690" s="104"/>
      <c r="N690" s="104">
        <f>IFERROR(VLOOKUP($B690,'OCT 13'!$A$9:$C$520,3,FALSE),0)</f>
        <v>0</v>
      </c>
      <c r="O690" s="104">
        <f>IFERROR(VLOOKUP($B690,'NOV 13'!$A$9:$C$520,3,FALSE),0)</f>
        <v>0</v>
      </c>
      <c r="P690" s="104">
        <f>IFERROR(VLOOKUP($B690,'DIC 13'!$A$9:$C$520,3,FALSE),0)</f>
        <v>0</v>
      </c>
    </row>
    <row r="691" spans="1:16" ht="15">
      <c r="A691" s="102"/>
      <c r="B691" s="32">
        <v>2503</v>
      </c>
      <c r="C691" s="33" t="s">
        <v>282</v>
      </c>
      <c r="D691" s="104"/>
      <c r="E691" s="104"/>
      <c r="F691" s="104"/>
      <c r="G691" s="104"/>
      <c r="H691" s="104"/>
      <c r="I691" s="104"/>
      <c r="J691" s="104"/>
      <c r="K691" s="104"/>
      <c r="L691" s="104"/>
      <c r="M691" s="104"/>
      <c r="N691" s="104">
        <f>IFERROR(VLOOKUP($B691,'OCT 13'!$A$9:$C$520,3,FALSE),0)</f>
        <v>0.53585000000000005</v>
      </c>
      <c r="O691" s="104">
        <f>IFERROR(VLOOKUP($B691,'NOV 13'!$A$9:$C$520,3,FALSE),0)</f>
        <v>2.4283399999999999</v>
      </c>
      <c r="P691" s="104">
        <f>IFERROR(VLOOKUP($B691,'DIC 13'!$A$9:$C$520,3,FALSE),0)</f>
        <v>2.5554200000000002</v>
      </c>
    </row>
    <row r="692" spans="1:16" ht="15">
      <c r="A692" s="102"/>
      <c r="B692" s="32">
        <v>250305</v>
      </c>
      <c r="C692" s="33" t="s">
        <v>283</v>
      </c>
      <c r="D692" s="104"/>
      <c r="E692" s="104"/>
      <c r="F692" s="104"/>
      <c r="G692" s="104"/>
      <c r="H692" s="104"/>
      <c r="I692" s="104"/>
      <c r="J692" s="104"/>
      <c r="K692" s="104"/>
      <c r="L692" s="104"/>
      <c r="M692" s="104"/>
      <c r="N692" s="104">
        <f>IFERROR(VLOOKUP($B692,'OCT 13'!$A$9:$C$520,3,FALSE),0)</f>
        <v>0</v>
      </c>
      <c r="O692" s="104">
        <f>IFERROR(VLOOKUP($B692,'NOV 13'!$A$9:$C$520,3,FALSE),0)</f>
        <v>0</v>
      </c>
      <c r="P692" s="104">
        <f>IFERROR(VLOOKUP($B692,'DIC 13'!$A$9:$C$520,3,FALSE),0)</f>
        <v>0</v>
      </c>
    </row>
    <row r="693" spans="1:16" ht="15">
      <c r="A693" s="102"/>
      <c r="B693" s="32">
        <v>250310</v>
      </c>
      <c r="C693" s="33" t="s">
        <v>284</v>
      </c>
      <c r="D693" s="104"/>
      <c r="E693" s="104"/>
      <c r="F693" s="104"/>
      <c r="G693" s="104"/>
      <c r="H693" s="104"/>
      <c r="I693" s="104"/>
      <c r="J693" s="104"/>
      <c r="K693" s="104"/>
      <c r="L693" s="104"/>
      <c r="M693" s="104"/>
      <c r="N693" s="104">
        <f>IFERROR(VLOOKUP($B693,'OCT 13'!$A$9:$C$520,3,FALSE),0)</f>
        <v>0</v>
      </c>
      <c r="O693" s="104">
        <f>IFERROR(VLOOKUP($B693,'NOV 13'!$A$9:$C$520,3,FALSE),0)</f>
        <v>0</v>
      </c>
      <c r="P693" s="104">
        <f>IFERROR(VLOOKUP($B693,'DIC 13'!$A$9:$C$520,3,FALSE),0)</f>
        <v>0</v>
      </c>
    </row>
    <row r="694" spans="1:16" ht="15">
      <c r="A694" s="102"/>
      <c r="B694" s="32">
        <v>250315</v>
      </c>
      <c r="C694" s="33" t="s">
        <v>285</v>
      </c>
      <c r="D694" s="104"/>
      <c r="E694" s="104"/>
      <c r="F694" s="104"/>
      <c r="G694" s="104"/>
      <c r="H694" s="104"/>
      <c r="I694" s="104"/>
      <c r="J694" s="104"/>
      <c r="K694" s="104"/>
      <c r="L694" s="104"/>
      <c r="M694" s="104"/>
      <c r="N694" s="104">
        <f>IFERROR(VLOOKUP($B694,'OCT 13'!$A$9:$C$520,3,FALSE),0)</f>
        <v>0.53585000000000005</v>
      </c>
      <c r="O694" s="104">
        <f>IFERROR(VLOOKUP($B694,'NOV 13'!$A$9:$C$520,3,FALSE),0)</f>
        <v>2.4283399999999999</v>
      </c>
      <c r="P694" s="104">
        <f>IFERROR(VLOOKUP($B694,'DIC 13'!$A$9:$C$520,3,FALSE),0)</f>
        <v>2.5554200000000002</v>
      </c>
    </row>
    <row r="695" spans="1:16" ht="15">
      <c r="A695" s="102"/>
      <c r="B695" s="32">
        <v>250320</v>
      </c>
      <c r="C695" s="33" t="s">
        <v>286</v>
      </c>
      <c r="D695" s="104"/>
      <c r="E695" s="104"/>
      <c r="F695" s="104"/>
      <c r="G695" s="104"/>
      <c r="H695" s="104"/>
      <c r="I695" s="104"/>
      <c r="J695" s="104"/>
      <c r="K695" s="104"/>
      <c r="L695" s="104"/>
      <c r="M695" s="104"/>
      <c r="N695" s="104">
        <f>IFERROR(VLOOKUP($B695,'OCT 13'!$A$9:$C$520,3,FALSE),0)</f>
        <v>0</v>
      </c>
      <c r="O695" s="104">
        <f>IFERROR(VLOOKUP($B695,'NOV 13'!$A$9:$C$520,3,FALSE),0)</f>
        <v>0</v>
      </c>
      <c r="P695" s="104">
        <f>IFERROR(VLOOKUP($B695,'DIC 13'!$A$9:$C$520,3,FALSE),0)</f>
        <v>0</v>
      </c>
    </row>
    <row r="696" spans="1:16" ht="15">
      <c r="A696" s="102"/>
      <c r="B696" s="32">
        <v>250325</v>
      </c>
      <c r="C696" s="33" t="s">
        <v>287</v>
      </c>
      <c r="D696" s="104"/>
      <c r="E696" s="104"/>
      <c r="F696" s="104"/>
      <c r="G696" s="104"/>
      <c r="H696" s="104"/>
      <c r="I696" s="104"/>
      <c r="J696" s="104"/>
      <c r="K696" s="104"/>
      <c r="L696" s="104"/>
      <c r="M696" s="104"/>
      <c r="N696" s="104">
        <f>IFERROR(VLOOKUP($B696,'OCT 13'!$A$9:$C$520,3,FALSE),0)</f>
        <v>0</v>
      </c>
      <c r="O696" s="104">
        <f>IFERROR(VLOOKUP($B696,'NOV 13'!$A$9:$C$520,3,FALSE),0)</f>
        <v>0</v>
      </c>
      <c r="P696" s="104">
        <f>IFERROR(VLOOKUP($B696,'DIC 13'!$A$9:$C$520,3,FALSE),0)</f>
        <v>0</v>
      </c>
    </row>
    <row r="697" spans="1:16" ht="15">
      <c r="A697" s="102"/>
      <c r="B697" s="32">
        <v>250330</v>
      </c>
      <c r="C697" s="33" t="s">
        <v>288</v>
      </c>
      <c r="D697" s="104"/>
      <c r="E697" s="104"/>
      <c r="F697" s="104"/>
      <c r="G697" s="104"/>
      <c r="H697" s="104"/>
      <c r="I697" s="104"/>
      <c r="J697" s="104"/>
      <c r="K697" s="104"/>
      <c r="L697" s="104"/>
      <c r="M697" s="104"/>
      <c r="N697" s="104">
        <f>IFERROR(VLOOKUP($B697,'OCT 13'!$A$9:$C$520,3,FALSE),0)</f>
        <v>0</v>
      </c>
      <c r="O697" s="104">
        <f>IFERROR(VLOOKUP($B697,'NOV 13'!$A$9:$C$520,3,FALSE),0)</f>
        <v>0</v>
      </c>
      <c r="P697" s="104">
        <f>IFERROR(VLOOKUP($B697,'DIC 13'!$A$9:$C$520,3,FALSE),0)</f>
        <v>0</v>
      </c>
    </row>
    <row r="698" spans="1:16" ht="15">
      <c r="A698" s="102"/>
      <c r="B698" s="32">
        <v>250390</v>
      </c>
      <c r="C698" s="33" t="s">
        <v>111</v>
      </c>
      <c r="D698" s="104"/>
      <c r="E698" s="104"/>
      <c r="F698" s="104"/>
      <c r="G698" s="104"/>
      <c r="H698" s="104"/>
      <c r="I698" s="104"/>
      <c r="J698" s="104"/>
      <c r="K698" s="104"/>
      <c r="L698" s="104"/>
      <c r="M698" s="104"/>
      <c r="N698" s="104">
        <f>IFERROR(VLOOKUP($B698,'OCT 13'!$A$9:$C$520,3,FALSE),0)</f>
        <v>0</v>
      </c>
      <c r="O698" s="104">
        <f>IFERROR(VLOOKUP($B698,'NOV 13'!$A$9:$C$520,3,FALSE),0)</f>
        <v>0</v>
      </c>
      <c r="P698" s="104">
        <f>IFERROR(VLOOKUP($B698,'DIC 13'!$A$9:$C$520,3,FALSE),0)</f>
        <v>0</v>
      </c>
    </row>
    <row r="699" spans="1:16" ht="15">
      <c r="A699" s="102"/>
      <c r="B699" s="32">
        <v>2504</v>
      </c>
      <c r="C699" s="33" t="s">
        <v>289</v>
      </c>
      <c r="D699" s="104"/>
      <c r="E699" s="104"/>
      <c r="F699" s="104"/>
      <c r="G699" s="104"/>
      <c r="H699" s="104"/>
      <c r="I699" s="104"/>
      <c r="J699" s="104"/>
      <c r="K699" s="104"/>
      <c r="L699" s="104"/>
      <c r="M699" s="104"/>
      <c r="N699" s="104">
        <f>IFERROR(VLOOKUP($B699,'OCT 13'!$A$9:$C$520,3,FALSE),0)</f>
        <v>1.3278099999999999</v>
      </c>
      <c r="O699" s="104">
        <f>IFERROR(VLOOKUP($B699,'NOV 13'!$A$9:$C$520,3,FALSE),0)</f>
        <v>1.3188199999999999</v>
      </c>
      <c r="P699" s="104">
        <f>IFERROR(VLOOKUP($B699,'DIC 13'!$A$9:$C$520,3,FALSE),0)</f>
        <v>1.1191900000000001</v>
      </c>
    </row>
    <row r="700" spans="1:16" ht="15">
      <c r="A700" s="102"/>
      <c r="B700" s="32">
        <v>250405</v>
      </c>
      <c r="C700" s="33" t="s">
        <v>290</v>
      </c>
      <c r="D700" s="104"/>
      <c r="E700" s="104"/>
      <c r="F700" s="104"/>
      <c r="G700" s="104"/>
      <c r="H700" s="104"/>
      <c r="I700" s="104"/>
      <c r="J700" s="104"/>
      <c r="K700" s="104"/>
      <c r="L700" s="104"/>
      <c r="M700" s="104"/>
      <c r="N700" s="104">
        <f>IFERROR(VLOOKUP($B700,'OCT 13'!$A$9:$C$520,3,FALSE),0)</f>
        <v>1.1307199999999999</v>
      </c>
      <c r="O700" s="104">
        <f>IFERROR(VLOOKUP($B700,'NOV 13'!$A$9:$C$520,3,FALSE),0)</f>
        <v>0.77763000000000004</v>
      </c>
      <c r="P700" s="104">
        <f>IFERROR(VLOOKUP($B700,'DIC 13'!$A$9:$C$520,3,FALSE),0)</f>
        <v>0.52866000000000002</v>
      </c>
    </row>
    <row r="701" spans="1:16" ht="15">
      <c r="A701" s="102"/>
      <c r="B701" s="32">
        <v>250490</v>
      </c>
      <c r="C701" s="33" t="s">
        <v>291</v>
      </c>
      <c r="D701" s="104"/>
      <c r="E701" s="104"/>
      <c r="F701" s="104"/>
      <c r="G701" s="104"/>
      <c r="H701" s="104"/>
      <c r="I701" s="104"/>
      <c r="J701" s="104"/>
      <c r="K701" s="104"/>
      <c r="L701" s="104"/>
      <c r="M701" s="104"/>
      <c r="N701" s="104">
        <f>IFERROR(VLOOKUP($B701,'OCT 13'!$A$9:$C$520,3,FALSE),0)</f>
        <v>0.19709000000000002</v>
      </c>
      <c r="O701" s="104">
        <f>IFERROR(VLOOKUP($B701,'NOV 13'!$A$9:$C$520,3,FALSE),0)</f>
        <v>0.54119000000000006</v>
      </c>
      <c r="P701" s="104">
        <f>IFERROR(VLOOKUP($B701,'DIC 13'!$A$9:$C$520,3,FALSE),0)</f>
        <v>0.59053</v>
      </c>
    </row>
    <row r="702" spans="1:16" ht="15">
      <c r="A702" s="102"/>
      <c r="B702" s="32">
        <v>2505</v>
      </c>
      <c r="C702" s="33" t="s">
        <v>292</v>
      </c>
      <c r="D702" s="104"/>
      <c r="E702" s="104"/>
      <c r="F702" s="104"/>
      <c r="G702" s="104"/>
      <c r="H702" s="104"/>
      <c r="I702" s="104"/>
      <c r="J702" s="104"/>
      <c r="K702" s="104"/>
      <c r="L702" s="104"/>
      <c r="M702" s="104"/>
      <c r="N702" s="104">
        <f>IFERROR(VLOOKUP($B702,'OCT 13'!$A$9:$C$520,3,FALSE),0)</f>
        <v>0</v>
      </c>
      <c r="O702" s="104">
        <f>IFERROR(VLOOKUP($B702,'NOV 13'!$A$9:$C$520,3,FALSE),0)</f>
        <v>0</v>
      </c>
      <c r="P702" s="104">
        <f>IFERROR(VLOOKUP($B702,'DIC 13'!$A$9:$C$520,3,FALSE),0)</f>
        <v>0</v>
      </c>
    </row>
    <row r="703" spans="1:16" ht="15">
      <c r="A703" s="102"/>
      <c r="B703" s="32">
        <v>250505</v>
      </c>
      <c r="C703" s="33" t="s">
        <v>293</v>
      </c>
      <c r="D703" s="104"/>
      <c r="E703" s="104"/>
      <c r="F703" s="104"/>
      <c r="G703" s="104"/>
      <c r="H703" s="104"/>
      <c r="I703" s="104"/>
      <c r="J703" s="104"/>
      <c r="K703" s="104"/>
      <c r="L703" s="104"/>
      <c r="M703" s="104"/>
      <c r="N703" s="104">
        <f>IFERROR(VLOOKUP($B703,'OCT 13'!$A$9:$C$520,3,FALSE),0)</f>
        <v>0</v>
      </c>
      <c r="O703" s="104">
        <f>IFERROR(VLOOKUP($B703,'NOV 13'!$A$9:$C$520,3,FALSE),0)</f>
        <v>0</v>
      </c>
      <c r="P703" s="104">
        <f>IFERROR(VLOOKUP($B703,'DIC 13'!$A$9:$C$520,3,FALSE),0)</f>
        <v>0</v>
      </c>
    </row>
    <row r="704" spans="1:16" ht="15">
      <c r="A704" s="102"/>
      <c r="B704" s="32">
        <v>250510</v>
      </c>
      <c r="C704" s="33" t="s">
        <v>294</v>
      </c>
      <c r="D704" s="104"/>
      <c r="E704" s="104"/>
      <c r="F704" s="104"/>
      <c r="G704" s="104"/>
      <c r="H704" s="104"/>
      <c r="I704" s="104"/>
      <c r="J704" s="104"/>
      <c r="K704" s="104"/>
      <c r="L704" s="104"/>
      <c r="M704" s="104"/>
      <c r="N704" s="104">
        <f>IFERROR(VLOOKUP($B704,'OCT 13'!$A$9:$C$520,3,FALSE),0)</f>
        <v>0</v>
      </c>
      <c r="O704" s="104">
        <f>IFERROR(VLOOKUP($B704,'NOV 13'!$A$9:$C$520,3,FALSE),0)</f>
        <v>0</v>
      </c>
      <c r="P704" s="104">
        <f>IFERROR(VLOOKUP($B704,'DIC 13'!$A$9:$C$520,3,FALSE),0)</f>
        <v>0</v>
      </c>
    </row>
    <row r="705" spans="1:16" ht="15">
      <c r="A705" s="102"/>
      <c r="B705" s="32">
        <v>250590</v>
      </c>
      <c r="C705" s="33" t="s">
        <v>295</v>
      </c>
      <c r="D705" s="104"/>
      <c r="E705" s="104"/>
      <c r="F705" s="104"/>
      <c r="G705" s="104"/>
      <c r="H705" s="104"/>
      <c r="I705" s="104"/>
      <c r="J705" s="104"/>
      <c r="K705" s="104"/>
      <c r="L705" s="104"/>
      <c r="M705" s="104"/>
      <c r="N705" s="104">
        <f>IFERROR(VLOOKUP($B705,'OCT 13'!$A$9:$C$520,3,FALSE),0)</f>
        <v>0</v>
      </c>
      <c r="O705" s="104">
        <f>IFERROR(VLOOKUP($B705,'NOV 13'!$A$9:$C$520,3,FALSE),0)</f>
        <v>0</v>
      </c>
      <c r="P705" s="104">
        <f>IFERROR(VLOOKUP($B705,'DIC 13'!$A$9:$C$520,3,FALSE),0)</f>
        <v>0</v>
      </c>
    </row>
    <row r="706" spans="1:16" ht="15">
      <c r="A706" s="102"/>
      <c r="B706" s="32">
        <v>2506</v>
      </c>
      <c r="C706" s="33" t="s">
        <v>296</v>
      </c>
      <c r="D706" s="104"/>
      <c r="E706" s="104"/>
      <c r="F706" s="104"/>
      <c r="G706" s="104"/>
      <c r="H706" s="104"/>
      <c r="I706" s="104"/>
      <c r="J706" s="104"/>
      <c r="K706" s="104"/>
      <c r="L706" s="104"/>
      <c r="M706" s="104"/>
      <c r="N706" s="104">
        <f>IFERROR(VLOOKUP($B706,'OCT 13'!$A$9:$C$520,3,FALSE),0)</f>
        <v>0.92474000000000001</v>
      </c>
      <c r="O706" s="104">
        <f>IFERROR(VLOOKUP($B706,'NOV 13'!$A$9:$C$520,3,FALSE),0)</f>
        <v>0.34252999999999995</v>
      </c>
      <c r="P706" s="104">
        <f>IFERROR(VLOOKUP($B706,'DIC 13'!$A$9:$C$520,3,FALSE),0)</f>
        <v>0</v>
      </c>
    </row>
    <row r="707" spans="1:16" ht="15">
      <c r="A707" s="102"/>
      <c r="B707" s="32">
        <v>2507</v>
      </c>
      <c r="C707" s="33" t="s">
        <v>297</v>
      </c>
      <c r="D707" s="104"/>
      <c r="E707" s="104"/>
      <c r="F707" s="104"/>
      <c r="G707" s="104"/>
      <c r="H707" s="104"/>
      <c r="I707" s="104"/>
      <c r="J707" s="104"/>
      <c r="K707" s="104"/>
      <c r="L707" s="104"/>
      <c r="M707" s="104"/>
      <c r="N707" s="104">
        <f>IFERROR(VLOOKUP($B707,'OCT 13'!$A$9:$C$520,3,FALSE),0)</f>
        <v>0</v>
      </c>
      <c r="O707" s="104">
        <f>IFERROR(VLOOKUP($B707,'NOV 13'!$A$9:$C$520,3,FALSE),0)</f>
        <v>0</v>
      </c>
      <c r="P707" s="104">
        <f>IFERROR(VLOOKUP($B707,'DIC 13'!$A$9:$C$520,3,FALSE),0)</f>
        <v>0</v>
      </c>
    </row>
    <row r="708" spans="1:16" ht="15">
      <c r="A708" s="102"/>
      <c r="B708" s="32">
        <v>2508</v>
      </c>
      <c r="C708" s="33" t="s">
        <v>298</v>
      </c>
      <c r="D708" s="104"/>
      <c r="E708" s="104"/>
      <c r="F708" s="104"/>
      <c r="G708" s="104"/>
      <c r="H708" s="104"/>
      <c r="I708" s="104"/>
      <c r="J708" s="104"/>
      <c r="K708" s="104"/>
      <c r="L708" s="104"/>
      <c r="M708" s="104"/>
      <c r="N708" s="104">
        <f>IFERROR(VLOOKUP($B708,'OCT 13'!$A$9:$C$520,3,FALSE),0)</f>
        <v>0</v>
      </c>
      <c r="O708" s="104">
        <f>IFERROR(VLOOKUP($B708,'NOV 13'!$A$9:$C$520,3,FALSE),0)</f>
        <v>0</v>
      </c>
      <c r="P708" s="104">
        <f>IFERROR(VLOOKUP($B708,'DIC 13'!$A$9:$C$520,3,FALSE),0)</f>
        <v>0</v>
      </c>
    </row>
    <row r="709" spans="1:16" ht="15">
      <c r="A709" s="102"/>
      <c r="B709" s="32">
        <v>2510</v>
      </c>
      <c r="C709" s="33" t="s">
        <v>299</v>
      </c>
      <c r="D709" s="104"/>
      <c r="E709" s="104"/>
      <c r="F709" s="104"/>
      <c r="G709" s="104"/>
      <c r="H709" s="104"/>
      <c r="I709" s="104"/>
      <c r="J709" s="104"/>
      <c r="K709" s="104"/>
      <c r="L709" s="104"/>
      <c r="M709" s="104"/>
      <c r="N709" s="104">
        <f>IFERROR(VLOOKUP($B709,'OCT 13'!$A$9:$C$520,3,FALSE),0)</f>
        <v>0</v>
      </c>
      <c r="O709" s="104">
        <f>IFERROR(VLOOKUP($B709,'NOV 13'!$A$9:$C$520,3,FALSE),0)</f>
        <v>0</v>
      </c>
      <c r="P709" s="104">
        <f>IFERROR(VLOOKUP($B709,'DIC 13'!$A$9:$C$520,3,FALSE),0)</f>
        <v>0</v>
      </c>
    </row>
    <row r="710" spans="1:16" ht="15">
      <c r="A710" s="102"/>
      <c r="B710" s="32">
        <v>2511</v>
      </c>
      <c r="C710" s="33" t="s">
        <v>300</v>
      </c>
      <c r="D710" s="104"/>
      <c r="E710" s="104"/>
      <c r="F710" s="104"/>
      <c r="G710" s="104"/>
      <c r="H710" s="104"/>
      <c r="I710" s="104"/>
      <c r="J710" s="104"/>
      <c r="K710" s="104"/>
      <c r="L710" s="104"/>
      <c r="M710" s="104"/>
      <c r="N710" s="104">
        <f>IFERROR(VLOOKUP($B710,'OCT 13'!$A$9:$C$520,3,FALSE),0)</f>
        <v>0</v>
      </c>
      <c r="O710" s="104">
        <f>IFERROR(VLOOKUP($B710,'NOV 13'!$A$9:$C$520,3,FALSE),0)</f>
        <v>0</v>
      </c>
      <c r="P710" s="104">
        <f>IFERROR(VLOOKUP($B710,'DIC 13'!$A$9:$C$520,3,FALSE),0)</f>
        <v>0</v>
      </c>
    </row>
    <row r="711" spans="1:16" ht="15">
      <c r="A711" s="102"/>
      <c r="B711" s="32">
        <v>2590</v>
      </c>
      <c r="C711" s="33" t="s">
        <v>301</v>
      </c>
      <c r="D711" s="104"/>
      <c r="E711" s="104"/>
      <c r="F711" s="104"/>
      <c r="G711" s="104"/>
      <c r="H711" s="104"/>
      <c r="I711" s="104"/>
      <c r="J711" s="104"/>
      <c r="K711" s="104"/>
      <c r="L711" s="104"/>
      <c r="M711" s="104"/>
      <c r="N711" s="104">
        <f>IFERROR(VLOOKUP($B711,'OCT 13'!$A$9:$C$520,3,FALSE),0)</f>
        <v>0</v>
      </c>
      <c r="O711" s="104">
        <f>IFERROR(VLOOKUP($B711,'NOV 13'!$A$9:$C$520,3,FALSE),0)</f>
        <v>0.98259000000000007</v>
      </c>
      <c r="P711" s="104">
        <f>IFERROR(VLOOKUP($B711,'DIC 13'!$A$9:$C$520,3,FALSE),0)</f>
        <v>0.28370999999999996</v>
      </c>
    </row>
    <row r="712" spans="1:16" ht="15">
      <c r="A712" s="102"/>
      <c r="B712" s="32">
        <v>259005</v>
      </c>
      <c r="C712" s="33" t="s">
        <v>302</v>
      </c>
      <c r="D712" s="104"/>
      <c r="E712" s="104"/>
      <c r="F712" s="104"/>
      <c r="G712" s="104"/>
      <c r="H712" s="104"/>
      <c r="I712" s="104"/>
      <c r="J712" s="104"/>
      <c r="K712" s="104"/>
      <c r="L712" s="104"/>
      <c r="M712" s="104"/>
      <c r="N712" s="104">
        <f>IFERROR(VLOOKUP($B712,'OCT 13'!$A$9:$C$520,3,FALSE),0)</f>
        <v>0</v>
      </c>
      <c r="O712" s="104">
        <f>IFERROR(VLOOKUP($B712,'NOV 13'!$A$9:$C$520,3,FALSE),0)</f>
        <v>0</v>
      </c>
      <c r="P712" s="104">
        <f>IFERROR(VLOOKUP($B712,'DIC 13'!$A$9:$C$520,3,FALSE),0)</f>
        <v>0</v>
      </c>
    </row>
    <row r="713" spans="1:16" ht="15">
      <c r="A713" s="102"/>
      <c r="B713" s="32">
        <v>259010</v>
      </c>
      <c r="C713" s="33" t="s">
        <v>303</v>
      </c>
      <c r="D713" s="104"/>
      <c r="E713" s="104"/>
      <c r="F713" s="104"/>
      <c r="G713" s="104"/>
      <c r="H713" s="104"/>
      <c r="I713" s="104"/>
      <c r="J713" s="104"/>
      <c r="K713" s="104"/>
      <c r="L713" s="104"/>
      <c r="M713" s="104"/>
      <c r="N713" s="104">
        <f>IFERROR(VLOOKUP($B713,'OCT 13'!$A$9:$C$520,3,FALSE),0)</f>
        <v>0</v>
      </c>
      <c r="O713" s="104">
        <f>IFERROR(VLOOKUP($B713,'NOV 13'!$A$9:$C$520,3,FALSE),0)</f>
        <v>0</v>
      </c>
      <c r="P713" s="104">
        <f>IFERROR(VLOOKUP($B713,'DIC 13'!$A$9:$C$520,3,FALSE),0)</f>
        <v>0</v>
      </c>
    </row>
    <row r="714" spans="1:16" ht="15">
      <c r="A714" s="102"/>
      <c r="B714" s="32">
        <v>259015</v>
      </c>
      <c r="C714" s="33" t="s">
        <v>304</v>
      </c>
      <c r="D714" s="104"/>
      <c r="E714" s="104"/>
      <c r="F714" s="104"/>
      <c r="G714" s="104"/>
      <c r="H714" s="104"/>
      <c r="I714" s="104"/>
      <c r="J714" s="104"/>
      <c r="K714" s="104"/>
      <c r="L714" s="104"/>
      <c r="M714" s="104"/>
      <c r="N714" s="104">
        <f>IFERROR(VLOOKUP($B714,'OCT 13'!$A$9:$C$520,3,FALSE),0)</f>
        <v>0</v>
      </c>
      <c r="O714" s="104">
        <f>IFERROR(VLOOKUP($B714,'NOV 13'!$A$9:$C$520,3,FALSE),0)</f>
        <v>0</v>
      </c>
      <c r="P714" s="104">
        <f>IFERROR(VLOOKUP($B714,'DIC 13'!$A$9:$C$520,3,FALSE),0)</f>
        <v>0</v>
      </c>
    </row>
    <row r="715" spans="1:16" ht="15">
      <c r="A715" s="102"/>
      <c r="B715" s="32">
        <v>259020</v>
      </c>
      <c r="C715" s="33" t="s">
        <v>305</v>
      </c>
      <c r="D715" s="104"/>
      <c r="E715" s="104"/>
      <c r="F715" s="104"/>
      <c r="G715" s="104"/>
      <c r="H715" s="104"/>
      <c r="I715" s="104"/>
      <c r="J715" s="104"/>
      <c r="K715" s="104"/>
      <c r="L715" s="104"/>
      <c r="M715" s="104"/>
      <c r="N715" s="104">
        <f>IFERROR(VLOOKUP($B715,'OCT 13'!$A$9:$C$520,3,FALSE),0)</f>
        <v>0</v>
      </c>
      <c r="O715" s="104">
        <f>IFERROR(VLOOKUP($B715,'NOV 13'!$A$9:$C$520,3,FALSE),0)</f>
        <v>0</v>
      </c>
      <c r="P715" s="104">
        <f>IFERROR(VLOOKUP($B715,'DIC 13'!$A$9:$C$520,3,FALSE),0)</f>
        <v>0</v>
      </c>
    </row>
    <row r="716" spans="1:16" ht="15">
      <c r="A716" s="102"/>
      <c r="B716" s="32">
        <v>259090</v>
      </c>
      <c r="C716" s="33" t="s">
        <v>306</v>
      </c>
      <c r="D716" s="104"/>
      <c r="E716" s="104"/>
      <c r="F716" s="104"/>
      <c r="G716" s="104"/>
      <c r="H716" s="104"/>
      <c r="I716" s="104"/>
      <c r="J716" s="104"/>
      <c r="K716" s="104"/>
      <c r="L716" s="104"/>
      <c r="M716" s="104"/>
      <c r="N716" s="104">
        <f>IFERROR(VLOOKUP($B716,'OCT 13'!$A$9:$C$520,3,FALSE),0)</f>
        <v>0</v>
      </c>
      <c r="O716" s="104">
        <f>IFERROR(VLOOKUP($B716,'NOV 13'!$A$9:$C$520,3,FALSE),0)</f>
        <v>0.98259000000000007</v>
      </c>
      <c r="P716" s="104">
        <f>IFERROR(VLOOKUP($B716,'DIC 13'!$A$9:$C$520,3,FALSE),0)</f>
        <v>0.28370999999999996</v>
      </c>
    </row>
    <row r="717" spans="1:16" ht="15">
      <c r="A717" s="102"/>
      <c r="B717" s="32">
        <v>26</v>
      </c>
      <c r="C717" s="33" t="s">
        <v>307</v>
      </c>
      <c r="D717" s="104"/>
      <c r="E717" s="104"/>
      <c r="F717" s="104"/>
      <c r="G717" s="104"/>
      <c r="H717" s="104"/>
      <c r="I717" s="104"/>
      <c r="J717" s="104"/>
      <c r="K717" s="104"/>
      <c r="L717" s="104"/>
      <c r="M717" s="104"/>
      <c r="N717" s="104">
        <f>IFERROR(VLOOKUP($B717,'OCT 13'!$A$9:$C$520,3,FALSE),0)</f>
        <v>0</v>
      </c>
      <c r="O717" s="104">
        <f>IFERROR(VLOOKUP($B717,'NOV 13'!$A$9:$C$520,3,FALSE),0)</f>
        <v>0</v>
      </c>
      <c r="P717" s="104">
        <f>IFERROR(VLOOKUP($B717,'DIC 13'!$A$9:$C$520,3,FALSE),0)</f>
        <v>0</v>
      </c>
    </row>
    <row r="718" spans="1:16" ht="15">
      <c r="A718" s="102"/>
      <c r="B718" s="32">
        <v>2601</v>
      </c>
      <c r="C718" s="33" t="s">
        <v>308</v>
      </c>
      <c r="D718" s="104"/>
      <c r="E718" s="104"/>
      <c r="F718" s="104"/>
      <c r="G718" s="104"/>
      <c r="H718" s="104"/>
      <c r="I718" s="104"/>
      <c r="J718" s="104"/>
      <c r="K718" s="104"/>
      <c r="L718" s="104"/>
      <c r="M718" s="104"/>
      <c r="N718" s="104">
        <f>IFERROR(VLOOKUP($B718,'OCT 13'!$A$9:$C$520,3,FALSE),0)</f>
        <v>0</v>
      </c>
      <c r="O718" s="104">
        <f>IFERROR(VLOOKUP($B718,'NOV 13'!$A$9:$C$520,3,FALSE),0)</f>
        <v>0</v>
      </c>
      <c r="P718" s="104">
        <f>IFERROR(VLOOKUP($B718,'DIC 13'!$A$9:$C$520,3,FALSE),0)</f>
        <v>0</v>
      </c>
    </row>
    <row r="719" spans="1:16" ht="15">
      <c r="A719" s="102"/>
      <c r="B719" s="32">
        <v>2602</v>
      </c>
      <c r="C719" s="33" t="s">
        <v>309</v>
      </c>
      <c r="D719" s="104"/>
      <c r="E719" s="104"/>
      <c r="F719" s="104"/>
      <c r="G719" s="104"/>
      <c r="H719" s="104"/>
      <c r="I719" s="104"/>
      <c r="J719" s="104"/>
      <c r="K719" s="104"/>
      <c r="L719" s="104"/>
      <c r="M719" s="104"/>
      <c r="N719" s="104">
        <f>IFERROR(VLOOKUP($B719,'OCT 13'!$A$9:$C$520,3,FALSE),0)</f>
        <v>0</v>
      </c>
      <c r="O719" s="104">
        <f>IFERROR(VLOOKUP($B719,'NOV 13'!$A$9:$C$520,3,FALSE),0)</f>
        <v>0</v>
      </c>
      <c r="P719" s="104">
        <f>IFERROR(VLOOKUP($B719,'DIC 13'!$A$9:$C$520,3,FALSE),0)</f>
        <v>0</v>
      </c>
    </row>
    <row r="720" spans="1:16" ht="15">
      <c r="A720" s="102"/>
      <c r="B720" s="32">
        <v>260205</v>
      </c>
      <c r="C720" s="33" t="s">
        <v>29</v>
      </c>
      <c r="D720" s="104"/>
      <c r="E720" s="104"/>
      <c r="F720" s="104"/>
      <c r="G720" s="104"/>
      <c r="H720" s="104"/>
      <c r="I720" s="104"/>
      <c r="J720" s="104"/>
      <c r="K720" s="104"/>
      <c r="L720" s="104"/>
      <c r="M720" s="104"/>
      <c r="N720" s="104">
        <f>IFERROR(VLOOKUP($B720,'OCT 13'!$A$9:$C$520,3,FALSE),0)</f>
        <v>0</v>
      </c>
      <c r="O720" s="104">
        <f>IFERROR(VLOOKUP($B720,'NOV 13'!$A$9:$C$520,3,FALSE),0)</f>
        <v>0</v>
      </c>
      <c r="P720" s="104">
        <f>IFERROR(VLOOKUP($B720,'DIC 13'!$A$9:$C$520,3,FALSE),0)</f>
        <v>0</v>
      </c>
    </row>
    <row r="721" spans="1:16" ht="15">
      <c r="A721" s="102"/>
      <c r="B721" s="32">
        <v>260210</v>
      </c>
      <c r="C721" s="33" t="s">
        <v>30</v>
      </c>
      <c r="D721" s="104"/>
      <c r="E721" s="104"/>
      <c r="F721" s="104"/>
      <c r="G721" s="104"/>
      <c r="H721" s="104"/>
      <c r="I721" s="104"/>
      <c r="J721" s="104"/>
      <c r="K721" s="104"/>
      <c r="L721" s="104"/>
      <c r="M721" s="104"/>
      <c r="N721" s="104">
        <f>IFERROR(VLOOKUP($B721,'OCT 13'!$A$9:$C$520,3,FALSE),0)</f>
        <v>0</v>
      </c>
      <c r="O721" s="104">
        <f>IFERROR(VLOOKUP($B721,'NOV 13'!$A$9:$C$520,3,FALSE),0)</f>
        <v>0</v>
      </c>
      <c r="P721" s="104">
        <f>IFERROR(VLOOKUP($B721,'DIC 13'!$A$9:$C$520,3,FALSE),0)</f>
        <v>0</v>
      </c>
    </row>
    <row r="722" spans="1:16" ht="15">
      <c r="A722" s="102"/>
      <c r="B722" s="32">
        <v>260215</v>
      </c>
      <c r="C722" s="33" t="s">
        <v>31</v>
      </c>
      <c r="D722" s="104"/>
      <c r="E722" s="104"/>
      <c r="F722" s="104"/>
      <c r="G722" s="104"/>
      <c r="H722" s="104"/>
      <c r="I722" s="104"/>
      <c r="J722" s="104"/>
      <c r="K722" s="104"/>
      <c r="L722" s="104"/>
      <c r="M722" s="104"/>
      <c r="N722" s="104">
        <f>IFERROR(VLOOKUP($B722,'OCT 13'!$A$9:$C$520,3,FALSE),0)</f>
        <v>0</v>
      </c>
      <c r="O722" s="104">
        <f>IFERROR(VLOOKUP($B722,'NOV 13'!$A$9:$C$520,3,FALSE),0)</f>
        <v>0</v>
      </c>
      <c r="P722" s="104">
        <f>IFERROR(VLOOKUP($B722,'DIC 13'!$A$9:$C$520,3,FALSE),0)</f>
        <v>0</v>
      </c>
    </row>
    <row r="723" spans="1:16" ht="15">
      <c r="A723" s="102"/>
      <c r="B723" s="32">
        <v>260220</v>
      </c>
      <c r="C723" s="33" t="s">
        <v>32</v>
      </c>
      <c r="D723" s="104"/>
      <c r="E723" s="104"/>
      <c r="F723" s="104"/>
      <c r="G723" s="104"/>
      <c r="H723" s="104"/>
      <c r="I723" s="104"/>
      <c r="J723" s="104"/>
      <c r="K723" s="104"/>
      <c r="L723" s="104"/>
      <c r="M723" s="104"/>
      <c r="N723" s="104">
        <f>IFERROR(VLOOKUP($B723,'OCT 13'!$A$9:$C$520,3,FALSE),0)</f>
        <v>0</v>
      </c>
      <c r="O723" s="104">
        <f>IFERROR(VLOOKUP($B723,'NOV 13'!$A$9:$C$520,3,FALSE),0)</f>
        <v>0</v>
      </c>
      <c r="P723" s="104">
        <f>IFERROR(VLOOKUP($B723,'DIC 13'!$A$9:$C$520,3,FALSE),0)</f>
        <v>0</v>
      </c>
    </row>
    <row r="724" spans="1:16" ht="15">
      <c r="A724" s="102"/>
      <c r="B724" s="32">
        <v>260225</v>
      </c>
      <c r="C724" s="33" t="s">
        <v>33</v>
      </c>
      <c r="D724" s="104"/>
      <c r="E724" s="104"/>
      <c r="F724" s="104"/>
      <c r="G724" s="104"/>
      <c r="H724" s="104"/>
      <c r="I724" s="104"/>
      <c r="J724" s="104"/>
      <c r="K724" s="104"/>
      <c r="L724" s="104"/>
      <c r="M724" s="104"/>
      <c r="N724" s="104">
        <f>IFERROR(VLOOKUP($B724,'OCT 13'!$A$9:$C$520,3,FALSE),0)</f>
        <v>0</v>
      </c>
      <c r="O724" s="104">
        <f>IFERROR(VLOOKUP($B724,'NOV 13'!$A$9:$C$520,3,FALSE),0)</f>
        <v>0</v>
      </c>
      <c r="P724" s="104">
        <f>IFERROR(VLOOKUP($B724,'DIC 13'!$A$9:$C$520,3,FALSE),0)</f>
        <v>0</v>
      </c>
    </row>
    <row r="725" spans="1:16" ht="15">
      <c r="A725" s="102"/>
      <c r="B725" s="32">
        <v>2603</v>
      </c>
      <c r="C725" s="33" t="s">
        <v>310</v>
      </c>
      <c r="D725" s="104"/>
      <c r="E725" s="104"/>
      <c r="F725" s="104"/>
      <c r="G725" s="104"/>
      <c r="H725" s="104"/>
      <c r="I725" s="104"/>
      <c r="J725" s="104"/>
      <c r="K725" s="104"/>
      <c r="L725" s="104"/>
      <c r="M725" s="104"/>
      <c r="N725" s="104">
        <f>IFERROR(VLOOKUP($B725,'OCT 13'!$A$9:$C$520,3,FALSE),0)</f>
        <v>0</v>
      </c>
      <c r="O725" s="104">
        <f>IFERROR(VLOOKUP($B725,'NOV 13'!$A$9:$C$520,3,FALSE),0)</f>
        <v>0</v>
      </c>
      <c r="P725" s="104">
        <f>IFERROR(VLOOKUP($B725,'DIC 13'!$A$9:$C$520,3,FALSE),0)</f>
        <v>0</v>
      </c>
    </row>
    <row r="726" spans="1:16" ht="15">
      <c r="A726" s="102"/>
      <c r="B726" s="32">
        <v>260305</v>
      </c>
      <c r="C726" s="33" t="s">
        <v>29</v>
      </c>
      <c r="D726" s="104"/>
      <c r="E726" s="104"/>
      <c r="F726" s="104"/>
      <c r="G726" s="104"/>
      <c r="H726" s="104"/>
      <c r="I726" s="104"/>
      <c r="J726" s="104"/>
      <c r="K726" s="104"/>
      <c r="L726" s="104"/>
      <c r="M726" s="104"/>
      <c r="N726" s="104">
        <f>IFERROR(VLOOKUP($B726,'OCT 13'!$A$9:$C$520,3,FALSE),0)</f>
        <v>0</v>
      </c>
      <c r="O726" s="104">
        <f>IFERROR(VLOOKUP($B726,'NOV 13'!$A$9:$C$520,3,FALSE),0)</f>
        <v>0</v>
      </c>
      <c r="P726" s="104">
        <f>IFERROR(VLOOKUP($B726,'DIC 13'!$A$9:$C$520,3,FALSE),0)</f>
        <v>0</v>
      </c>
    </row>
    <row r="727" spans="1:16" ht="15">
      <c r="A727" s="102"/>
      <c r="B727" s="32">
        <v>260310</v>
      </c>
      <c r="C727" s="33" t="s">
        <v>30</v>
      </c>
      <c r="D727" s="104"/>
      <c r="E727" s="104"/>
      <c r="F727" s="104"/>
      <c r="G727" s="104"/>
      <c r="H727" s="104"/>
      <c r="I727" s="104"/>
      <c r="J727" s="104"/>
      <c r="K727" s="104"/>
      <c r="L727" s="104"/>
      <c r="M727" s="104"/>
      <c r="N727" s="104">
        <f>IFERROR(VLOOKUP($B727,'OCT 13'!$A$9:$C$520,3,FALSE),0)</f>
        <v>0</v>
      </c>
      <c r="O727" s="104">
        <f>IFERROR(VLOOKUP($B727,'NOV 13'!$A$9:$C$520,3,FALSE),0)</f>
        <v>0</v>
      </c>
      <c r="P727" s="104">
        <f>IFERROR(VLOOKUP($B727,'DIC 13'!$A$9:$C$520,3,FALSE),0)</f>
        <v>0</v>
      </c>
    </row>
    <row r="728" spans="1:16" ht="15">
      <c r="A728" s="102"/>
      <c r="B728" s="32">
        <v>260315</v>
      </c>
      <c r="C728" s="33" t="s">
        <v>31</v>
      </c>
      <c r="D728" s="104"/>
      <c r="E728" s="104"/>
      <c r="F728" s="104"/>
      <c r="G728" s="104"/>
      <c r="H728" s="104"/>
      <c r="I728" s="104"/>
      <c r="J728" s="104"/>
      <c r="K728" s="104"/>
      <c r="L728" s="104"/>
      <c r="M728" s="104"/>
      <c r="N728" s="104">
        <f>IFERROR(VLOOKUP($B728,'OCT 13'!$A$9:$C$520,3,FALSE),0)</f>
        <v>0</v>
      </c>
      <c r="O728" s="104">
        <f>IFERROR(VLOOKUP($B728,'NOV 13'!$A$9:$C$520,3,FALSE),0)</f>
        <v>0</v>
      </c>
      <c r="P728" s="104">
        <f>IFERROR(VLOOKUP($B728,'DIC 13'!$A$9:$C$520,3,FALSE),0)</f>
        <v>0</v>
      </c>
    </row>
    <row r="729" spans="1:16" ht="15">
      <c r="A729" s="102"/>
      <c r="B729" s="32">
        <v>260320</v>
      </c>
      <c r="C729" s="33" t="s">
        <v>32</v>
      </c>
      <c r="D729" s="104"/>
      <c r="E729" s="104"/>
      <c r="F729" s="104"/>
      <c r="G729" s="104"/>
      <c r="H729" s="104"/>
      <c r="I729" s="104"/>
      <c r="J729" s="104"/>
      <c r="K729" s="104"/>
      <c r="L729" s="104"/>
      <c r="M729" s="104"/>
      <c r="N729" s="104">
        <f>IFERROR(VLOOKUP($B729,'OCT 13'!$A$9:$C$520,3,FALSE),0)</f>
        <v>0</v>
      </c>
      <c r="O729" s="104">
        <f>IFERROR(VLOOKUP($B729,'NOV 13'!$A$9:$C$520,3,FALSE),0)</f>
        <v>0</v>
      </c>
      <c r="P729" s="104">
        <f>IFERROR(VLOOKUP($B729,'DIC 13'!$A$9:$C$520,3,FALSE),0)</f>
        <v>0</v>
      </c>
    </row>
    <row r="730" spans="1:16" ht="15">
      <c r="A730" s="102"/>
      <c r="B730" s="32">
        <v>260325</v>
      </c>
      <c r="C730" s="33" t="s">
        <v>33</v>
      </c>
      <c r="D730" s="104"/>
      <c r="E730" s="104"/>
      <c r="F730" s="104"/>
      <c r="G730" s="104"/>
      <c r="H730" s="104"/>
      <c r="I730" s="104"/>
      <c r="J730" s="104"/>
      <c r="K730" s="104"/>
      <c r="L730" s="104"/>
      <c r="M730" s="104"/>
      <c r="N730" s="104">
        <f>IFERROR(VLOOKUP($B730,'OCT 13'!$A$9:$C$520,3,FALSE),0)</f>
        <v>0</v>
      </c>
      <c r="O730" s="104">
        <f>IFERROR(VLOOKUP($B730,'NOV 13'!$A$9:$C$520,3,FALSE),0)</f>
        <v>0</v>
      </c>
      <c r="P730" s="104">
        <f>IFERROR(VLOOKUP($B730,'DIC 13'!$A$9:$C$520,3,FALSE),0)</f>
        <v>0</v>
      </c>
    </row>
    <row r="731" spans="1:16" ht="15">
      <c r="A731" s="102"/>
      <c r="B731" s="32">
        <v>2604</v>
      </c>
      <c r="C731" s="33" t="s">
        <v>311</v>
      </c>
      <c r="D731" s="104"/>
      <c r="E731" s="104"/>
      <c r="F731" s="104"/>
      <c r="G731" s="104"/>
      <c r="H731" s="104"/>
      <c r="I731" s="104"/>
      <c r="J731" s="104"/>
      <c r="K731" s="104"/>
      <c r="L731" s="104"/>
      <c r="M731" s="104"/>
      <c r="N731" s="104">
        <f>IFERROR(VLOOKUP($B731,'OCT 13'!$A$9:$C$520,3,FALSE),0)</f>
        <v>0</v>
      </c>
      <c r="O731" s="104">
        <f>IFERROR(VLOOKUP($B731,'NOV 13'!$A$9:$C$520,3,FALSE),0)</f>
        <v>0</v>
      </c>
      <c r="P731" s="104">
        <f>IFERROR(VLOOKUP($B731,'DIC 13'!$A$9:$C$520,3,FALSE),0)</f>
        <v>0</v>
      </c>
    </row>
    <row r="732" spans="1:16" ht="15">
      <c r="A732" s="102"/>
      <c r="B732" s="32">
        <v>260405</v>
      </c>
      <c r="C732" s="33" t="s">
        <v>29</v>
      </c>
      <c r="D732" s="104"/>
      <c r="E732" s="104"/>
      <c r="F732" s="104"/>
      <c r="G732" s="104"/>
      <c r="H732" s="104"/>
      <c r="I732" s="104"/>
      <c r="J732" s="104"/>
      <c r="K732" s="104"/>
      <c r="L732" s="104"/>
      <c r="M732" s="104"/>
      <c r="N732" s="104">
        <f>IFERROR(VLOOKUP($B732,'OCT 13'!$A$9:$C$520,3,FALSE),0)</f>
        <v>0</v>
      </c>
      <c r="O732" s="104">
        <f>IFERROR(VLOOKUP($B732,'NOV 13'!$A$9:$C$520,3,FALSE),0)</f>
        <v>0</v>
      </c>
      <c r="P732" s="104">
        <f>IFERROR(VLOOKUP($B732,'DIC 13'!$A$9:$C$520,3,FALSE),0)</f>
        <v>0</v>
      </c>
    </row>
    <row r="733" spans="1:16" ht="15">
      <c r="A733" s="102"/>
      <c r="B733" s="32">
        <v>260410</v>
      </c>
      <c r="C733" s="33" t="s">
        <v>30</v>
      </c>
      <c r="D733" s="104"/>
      <c r="E733" s="104"/>
      <c r="F733" s="104"/>
      <c r="G733" s="104"/>
      <c r="H733" s="104"/>
      <c r="I733" s="104"/>
      <c r="J733" s="104"/>
      <c r="K733" s="104"/>
      <c r="L733" s="104"/>
      <c r="M733" s="104"/>
      <c r="N733" s="104">
        <f>IFERROR(VLOOKUP($B733,'OCT 13'!$A$9:$C$520,3,FALSE),0)</f>
        <v>0</v>
      </c>
      <c r="O733" s="104">
        <f>IFERROR(VLOOKUP($B733,'NOV 13'!$A$9:$C$520,3,FALSE),0)</f>
        <v>0</v>
      </c>
      <c r="P733" s="104">
        <f>IFERROR(VLOOKUP($B733,'DIC 13'!$A$9:$C$520,3,FALSE),0)</f>
        <v>0</v>
      </c>
    </row>
    <row r="734" spans="1:16" ht="15">
      <c r="A734" s="102"/>
      <c r="B734" s="32">
        <v>260415</v>
      </c>
      <c r="C734" s="33" t="s">
        <v>31</v>
      </c>
      <c r="D734" s="104"/>
      <c r="E734" s="104"/>
      <c r="F734" s="104"/>
      <c r="G734" s="104"/>
      <c r="H734" s="104"/>
      <c r="I734" s="104"/>
      <c r="J734" s="104"/>
      <c r="K734" s="104"/>
      <c r="L734" s="104"/>
      <c r="M734" s="104"/>
      <c r="N734" s="104">
        <f>IFERROR(VLOOKUP($B734,'OCT 13'!$A$9:$C$520,3,FALSE),0)</f>
        <v>0</v>
      </c>
      <c r="O734" s="104">
        <f>IFERROR(VLOOKUP($B734,'NOV 13'!$A$9:$C$520,3,FALSE),0)</f>
        <v>0</v>
      </c>
      <c r="P734" s="104">
        <f>IFERROR(VLOOKUP($B734,'DIC 13'!$A$9:$C$520,3,FALSE),0)</f>
        <v>0</v>
      </c>
    </row>
    <row r="735" spans="1:16" ht="15">
      <c r="A735" s="102"/>
      <c r="B735" s="32">
        <v>260420</v>
      </c>
      <c r="C735" s="33" t="s">
        <v>32</v>
      </c>
      <c r="D735" s="104"/>
      <c r="E735" s="104"/>
      <c r="F735" s="104"/>
      <c r="G735" s="104"/>
      <c r="H735" s="104"/>
      <c r="I735" s="104"/>
      <c r="J735" s="104"/>
      <c r="K735" s="104"/>
      <c r="L735" s="104"/>
      <c r="M735" s="104"/>
      <c r="N735" s="104">
        <f>IFERROR(VLOOKUP($B735,'OCT 13'!$A$9:$C$520,3,FALSE),0)</f>
        <v>0</v>
      </c>
      <c r="O735" s="104">
        <f>IFERROR(VLOOKUP($B735,'NOV 13'!$A$9:$C$520,3,FALSE),0)</f>
        <v>0</v>
      </c>
      <c r="P735" s="104">
        <f>IFERROR(VLOOKUP($B735,'DIC 13'!$A$9:$C$520,3,FALSE),0)</f>
        <v>0</v>
      </c>
    </row>
    <row r="736" spans="1:16" ht="15">
      <c r="A736" s="102"/>
      <c r="B736" s="32">
        <v>260425</v>
      </c>
      <c r="C736" s="33" t="s">
        <v>33</v>
      </c>
      <c r="D736" s="104"/>
      <c r="E736" s="104"/>
      <c r="F736" s="104"/>
      <c r="G736" s="104"/>
      <c r="H736" s="104"/>
      <c r="I736" s="104"/>
      <c r="J736" s="104"/>
      <c r="K736" s="104"/>
      <c r="L736" s="104"/>
      <c r="M736" s="104"/>
      <c r="N736" s="104">
        <f>IFERROR(VLOOKUP($B736,'OCT 13'!$A$9:$C$520,3,FALSE),0)</f>
        <v>0</v>
      </c>
      <c r="O736" s="104">
        <f>IFERROR(VLOOKUP($B736,'NOV 13'!$A$9:$C$520,3,FALSE),0)</f>
        <v>0</v>
      </c>
      <c r="P736" s="104">
        <f>IFERROR(VLOOKUP($B736,'DIC 13'!$A$9:$C$520,3,FALSE),0)</f>
        <v>0</v>
      </c>
    </row>
    <row r="737" spans="1:16" ht="15">
      <c r="A737" s="102"/>
      <c r="B737" s="32">
        <v>2605</v>
      </c>
      <c r="C737" s="33" t="s">
        <v>312</v>
      </c>
      <c r="D737" s="104"/>
      <c r="E737" s="104"/>
      <c r="F737" s="104"/>
      <c r="G737" s="104"/>
      <c r="H737" s="104"/>
      <c r="I737" s="104"/>
      <c r="J737" s="104"/>
      <c r="K737" s="104"/>
      <c r="L737" s="104"/>
      <c r="M737" s="104"/>
      <c r="N737" s="104">
        <f>IFERROR(VLOOKUP($B737,'OCT 13'!$A$9:$C$520,3,FALSE),0)</f>
        <v>0</v>
      </c>
      <c r="O737" s="104">
        <f>IFERROR(VLOOKUP($B737,'NOV 13'!$A$9:$C$520,3,FALSE),0)</f>
        <v>0</v>
      </c>
      <c r="P737" s="104">
        <f>IFERROR(VLOOKUP($B737,'DIC 13'!$A$9:$C$520,3,FALSE),0)</f>
        <v>0</v>
      </c>
    </row>
    <row r="738" spans="1:16" ht="15">
      <c r="A738" s="102"/>
      <c r="B738" s="32">
        <v>260505</v>
      </c>
      <c r="C738" s="33" t="s">
        <v>29</v>
      </c>
      <c r="D738" s="104"/>
      <c r="E738" s="104"/>
      <c r="F738" s="104"/>
      <c r="G738" s="104"/>
      <c r="H738" s="104"/>
      <c r="I738" s="104"/>
      <c r="J738" s="104"/>
      <c r="K738" s="104"/>
      <c r="L738" s="104"/>
      <c r="M738" s="104"/>
      <c r="N738" s="104">
        <f>IFERROR(VLOOKUP($B738,'OCT 13'!$A$9:$C$520,3,FALSE),0)</f>
        <v>0</v>
      </c>
      <c r="O738" s="104">
        <f>IFERROR(VLOOKUP($B738,'NOV 13'!$A$9:$C$520,3,FALSE),0)</f>
        <v>0</v>
      </c>
      <c r="P738" s="104">
        <f>IFERROR(VLOOKUP($B738,'DIC 13'!$A$9:$C$520,3,FALSE),0)</f>
        <v>0</v>
      </c>
    </row>
    <row r="739" spans="1:16" ht="15">
      <c r="A739" s="102"/>
      <c r="B739" s="32">
        <v>260510</v>
      </c>
      <c r="C739" s="33" t="s">
        <v>30</v>
      </c>
      <c r="D739" s="104"/>
      <c r="E739" s="104"/>
      <c r="F739" s="104"/>
      <c r="G739" s="104"/>
      <c r="H739" s="104"/>
      <c r="I739" s="104"/>
      <c r="J739" s="104"/>
      <c r="K739" s="104"/>
      <c r="L739" s="104"/>
      <c r="M739" s="104"/>
      <c r="N739" s="104">
        <f>IFERROR(VLOOKUP($B739,'OCT 13'!$A$9:$C$520,3,FALSE),0)</f>
        <v>0</v>
      </c>
      <c r="O739" s="104">
        <f>IFERROR(VLOOKUP($B739,'NOV 13'!$A$9:$C$520,3,FALSE),0)</f>
        <v>0</v>
      </c>
      <c r="P739" s="104">
        <f>IFERROR(VLOOKUP($B739,'DIC 13'!$A$9:$C$520,3,FALSE),0)</f>
        <v>0</v>
      </c>
    </row>
    <row r="740" spans="1:16" ht="15">
      <c r="A740" s="102"/>
      <c r="B740" s="32">
        <v>260515</v>
      </c>
      <c r="C740" s="33" t="s">
        <v>31</v>
      </c>
      <c r="D740" s="104"/>
      <c r="E740" s="104"/>
      <c r="F740" s="104"/>
      <c r="G740" s="104"/>
      <c r="H740" s="104"/>
      <c r="I740" s="104"/>
      <c r="J740" s="104"/>
      <c r="K740" s="104"/>
      <c r="L740" s="104"/>
      <c r="M740" s="104"/>
      <c r="N740" s="104">
        <f>IFERROR(VLOOKUP($B740,'OCT 13'!$A$9:$C$520,3,FALSE),0)</f>
        <v>0</v>
      </c>
      <c r="O740" s="104">
        <f>IFERROR(VLOOKUP($B740,'NOV 13'!$A$9:$C$520,3,FALSE),0)</f>
        <v>0</v>
      </c>
      <c r="P740" s="104">
        <f>IFERROR(VLOOKUP($B740,'DIC 13'!$A$9:$C$520,3,FALSE),0)</f>
        <v>0</v>
      </c>
    </row>
    <row r="741" spans="1:16" ht="15">
      <c r="A741" s="102"/>
      <c r="B741" s="32">
        <v>260520</v>
      </c>
      <c r="C741" s="33" t="s">
        <v>32</v>
      </c>
      <c r="D741" s="104"/>
      <c r="E741" s="104"/>
      <c r="F741" s="104"/>
      <c r="G741" s="104"/>
      <c r="H741" s="104"/>
      <c r="I741" s="104"/>
      <c r="J741" s="104"/>
      <c r="K741" s="104"/>
      <c r="L741" s="104"/>
      <c r="M741" s="104"/>
      <c r="N741" s="104">
        <f>IFERROR(VLOOKUP($B741,'OCT 13'!$A$9:$C$520,3,FALSE),0)</f>
        <v>0</v>
      </c>
      <c r="O741" s="104">
        <f>IFERROR(VLOOKUP($B741,'NOV 13'!$A$9:$C$520,3,FALSE),0)</f>
        <v>0</v>
      </c>
      <c r="P741" s="104">
        <f>IFERROR(VLOOKUP($B741,'DIC 13'!$A$9:$C$520,3,FALSE),0)</f>
        <v>0</v>
      </c>
    </row>
    <row r="742" spans="1:16" ht="15">
      <c r="A742" s="102"/>
      <c r="B742" s="32">
        <v>260525</v>
      </c>
      <c r="C742" s="33" t="s">
        <v>33</v>
      </c>
      <c r="D742" s="104"/>
      <c r="E742" s="104"/>
      <c r="F742" s="104"/>
      <c r="G742" s="104"/>
      <c r="H742" s="104"/>
      <c r="I742" s="104"/>
      <c r="J742" s="104"/>
      <c r="K742" s="104"/>
      <c r="L742" s="104"/>
      <c r="M742" s="104"/>
      <c r="N742" s="104">
        <f>IFERROR(VLOOKUP($B742,'OCT 13'!$A$9:$C$520,3,FALSE),0)</f>
        <v>0</v>
      </c>
      <c r="O742" s="104">
        <f>IFERROR(VLOOKUP($B742,'NOV 13'!$A$9:$C$520,3,FALSE),0)</f>
        <v>0</v>
      </c>
      <c r="P742" s="104">
        <f>IFERROR(VLOOKUP($B742,'DIC 13'!$A$9:$C$520,3,FALSE),0)</f>
        <v>0</v>
      </c>
    </row>
    <row r="743" spans="1:16" ht="15">
      <c r="A743" s="102"/>
      <c r="B743" s="32">
        <v>2606</v>
      </c>
      <c r="C743" s="33" t="s">
        <v>313</v>
      </c>
      <c r="D743" s="104"/>
      <c r="E743" s="104"/>
      <c r="F743" s="104"/>
      <c r="G743" s="104"/>
      <c r="H743" s="104"/>
      <c r="I743" s="104"/>
      <c r="J743" s="104"/>
      <c r="K743" s="104"/>
      <c r="L743" s="104"/>
      <c r="M743" s="104"/>
      <c r="N743" s="104">
        <f>IFERROR(VLOOKUP($B743,'OCT 13'!$A$9:$C$520,3,FALSE),0)</f>
        <v>0</v>
      </c>
      <c r="O743" s="104">
        <f>IFERROR(VLOOKUP($B743,'NOV 13'!$A$9:$C$520,3,FALSE),0)</f>
        <v>0</v>
      </c>
      <c r="P743" s="104">
        <f>IFERROR(VLOOKUP($B743,'DIC 13'!$A$9:$C$520,3,FALSE),0)</f>
        <v>0</v>
      </c>
    </row>
    <row r="744" spans="1:16" ht="15">
      <c r="A744" s="102"/>
      <c r="B744" s="32">
        <v>260605</v>
      </c>
      <c r="C744" s="33" t="s">
        <v>29</v>
      </c>
      <c r="D744" s="104"/>
      <c r="E744" s="104"/>
      <c r="F744" s="104"/>
      <c r="G744" s="104"/>
      <c r="H744" s="104"/>
      <c r="I744" s="104"/>
      <c r="J744" s="104"/>
      <c r="K744" s="104"/>
      <c r="L744" s="104"/>
      <c r="M744" s="104"/>
      <c r="N744" s="104">
        <f>IFERROR(VLOOKUP($B744,'OCT 13'!$A$9:$C$520,3,FALSE),0)</f>
        <v>0</v>
      </c>
      <c r="O744" s="104">
        <f>IFERROR(VLOOKUP($B744,'NOV 13'!$A$9:$C$520,3,FALSE),0)</f>
        <v>0</v>
      </c>
      <c r="P744" s="104">
        <f>IFERROR(VLOOKUP($B744,'DIC 13'!$A$9:$C$520,3,FALSE),0)</f>
        <v>0</v>
      </c>
    </row>
    <row r="745" spans="1:16" ht="15">
      <c r="A745" s="102"/>
      <c r="B745" s="32">
        <v>260610</v>
      </c>
      <c r="C745" s="33" t="s">
        <v>30</v>
      </c>
      <c r="D745" s="104"/>
      <c r="E745" s="104"/>
      <c r="F745" s="104"/>
      <c r="G745" s="104"/>
      <c r="H745" s="104"/>
      <c r="I745" s="104"/>
      <c r="J745" s="104"/>
      <c r="K745" s="104"/>
      <c r="L745" s="104"/>
      <c r="M745" s="104"/>
      <c r="N745" s="104">
        <f>IFERROR(VLOOKUP($B745,'OCT 13'!$A$9:$C$520,3,FALSE),0)</f>
        <v>0</v>
      </c>
      <c r="O745" s="104">
        <f>IFERROR(VLOOKUP($B745,'NOV 13'!$A$9:$C$520,3,FALSE),0)</f>
        <v>0</v>
      </c>
      <c r="P745" s="104">
        <f>IFERROR(VLOOKUP($B745,'DIC 13'!$A$9:$C$520,3,FALSE),0)</f>
        <v>0</v>
      </c>
    </row>
    <row r="746" spans="1:16" ht="15">
      <c r="A746" s="102"/>
      <c r="B746" s="32">
        <v>260615</v>
      </c>
      <c r="C746" s="33" t="s">
        <v>31</v>
      </c>
      <c r="D746" s="104"/>
      <c r="E746" s="104"/>
      <c r="F746" s="104"/>
      <c r="G746" s="104"/>
      <c r="H746" s="104"/>
      <c r="I746" s="104"/>
      <c r="J746" s="104"/>
      <c r="K746" s="104"/>
      <c r="L746" s="104"/>
      <c r="M746" s="104"/>
      <c r="N746" s="104">
        <f>IFERROR(VLOOKUP($B746,'OCT 13'!$A$9:$C$520,3,FALSE),0)</f>
        <v>0</v>
      </c>
      <c r="O746" s="104">
        <f>IFERROR(VLOOKUP($B746,'NOV 13'!$A$9:$C$520,3,FALSE),0)</f>
        <v>0</v>
      </c>
      <c r="P746" s="104">
        <f>IFERROR(VLOOKUP($B746,'DIC 13'!$A$9:$C$520,3,FALSE),0)</f>
        <v>0</v>
      </c>
    </row>
    <row r="747" spans="1:16" ht="15">
      <c r="A747" s="102"/>
      <c r="B747" s="32">
        <v>260620</v>
      </c>
      <c r="C747" s="33" t="s">
        <v>32</v>
      </c>
      <c r="D747" s="104"/>
      <c r="E747" s="104"/>
      <c r="F747" s="104"/>
      <c r="G747" s="104"/>
      <c r="H747" s="104"/>
      <c r="I747" s="104"/>
      <c r="J747" s="104"/>
      <c r="K747" s="104"/>
      <c r="L747" s="104"/>
      <c r="M747" s="104"/>
      <c r="N747" s="104">
        <f>IFERROR(VLOOKUP($B747,'OCT 13'!$A$9:$C$520,3,FALSE),0)</f>
        <v>0</v>
      </c>
      <c r="O747" s="104">
        <f>IFERROR(VLOOKUP($B747,'NOV 13'!$A$9:$C$520,3,FALSE),0)</f>
        <v>0</v>
      </c>
      <c r="P747" s="104">
        <f>IFERROR(VLOOKUP($B747,'DIC 13'!$A$9:$C$520,3,FALSE),0)</f>
        <v>0</v>
      </c>
    </row>
    <row r="748" spans="1:16" ht="15">
      <c r="A748" s="102"/>
      <c r="B748" s="32">
        <v>260625</v>
      </c>
      <c r="C748" s="33" t="s">
        <v>33</v>
      </c>
      <c r="D748" s="104"/>
      <c r="E748" s="104"/>
      <c r="F748" s="104"/>
      <c r="G748" s="104"/>
      <c r="H748" s="104"/>
      <c r="I748" s="104"/>
      <c r="J748" s="104"/>
      <c r="K748" s="104"/>
      <c r="L748" s="104"/>
      <c r="M748" s="104"/>
      <c r="N748" s="104">
        <f>IFERROR(VLOOKUP($B748,'OCT 13'!$A$9:$C$520,3,FALSE),0)</f>
        <v>0</v>
      </c>
      <c r="O748" s="104">
        <f>IFERROR(VLOOKUP($B748,'NOV 13'!$A$9:$C$520,3,FALSE),0)</f>
        <v>0</v>
      </c>
      <c r="P748" s="104">
        <f>IFERROR(VLOOKUP($B748,'DIC 13'!$A$9:$C$520,3,FALSE),0)</f>
        <v>0</v>
      </c>
    </row>
    <row r="749" spans="1:16" ht="15">
      <c r="A749" s="102"/>
      <c r="B749" s="32">
        <v>2607</v>
      </c>
      <c r="C749" s="33" t="s">
        <v>314</v>
      </c>
      <c r="D749" s="104"/>
      <c r="E749" s="104"/>
      <c r="F749" s="104"/>
      <c r="G749" s="104"/>
      <c r="H749" s="104"/>
      <c r="I749" s="104"/>
      <c r="J749" s="104"/>
      <c r="K749" s="104"/>
      <c r="L749" s="104"/>
      <c r="M749" s="104"/>
      <c r="N749" s="104">
        <f>IFERROR(VLOOKUP($B749,'OCT 13'!$A$9:$C$520,3,FALSE),0)</f>
        <v>0</v>
      </c>
      <c r="O749" s="104">
        <f>IFERROR(VLOOKUP($B749,'NOV 13'!$A$9:$C$520,3,FALSE),0)</f>
        <v>0</v>
      </c>
      <c r="P749" s="104">
        <f>IFERROR(VLOOKUP($B749,'DIC 13'!$A$9:$C$520,3,FALSE),0)</f>
        <v>0</v>
      </c>
    </row>
    <row r="750" spans="1:16" ht="15">
      <c r="A750" s="102"/>
      <c r="B750" s="32">
        <v>260705</v>
      </c>
      <c r="C750" s="33" t="s">
        <v>29</v>
      </c>
      <c r="D750" s="104"/>
      <c r="E750" s="104"/>
      <c r="F750" s="104"/>
      <c r="G750" s="104"/>
      <c r="H750" s="104"/>
      <c r="I750" s="104"/>
      <c r="J750" s="104"/>
      <c r="K750" s="104"/>
      <c r="L750" s="104"/>
      <c r="M750" s="104"/>
      <c r="N750" s="104">
        <f>IFERROR(VLOOKUP($B750,'OCT 13'!$A$9:$C$520,3,FALSE),0)</f>
        <v>0</v>
      </c>
      <c r="O750" s="104">
        <f>IFERROR(VLOOKUP($B750,'NOV 13'!$A$9:$C$520,3,FALSE),0)</f>
        <v>0</v>
      </c>
      <c r="P750" s="104">
        <f>IFERROR(VLOOKUP($B750,'DIC 13'!$A$9:$C$520,3,FALSE),0)</f>
        <v>0</v>
      </c>
    </row>
    <row r="751" spans="1:16" ht="15">
      <c r="A751" s="102"/>
      <c r="B751" s="32">
        <v>260710</v>
      </c>
      <c r="C751" s="33" t="s">
        <v>30</v>
      </c>
      <c r="D751" s="104"/>
      <c r="E751" s="104"/>
      <c r="F751" s="104"/>
      <c r="G751" s="104"/>
      <c r="H751" s="104"/>
      <c r="I751" s="104"/>
      <c r="J751" s="104"/>
      <c r="K751" s="104"/>
      <c r="L751" s="104"/>
      <c r="M751" s="104"/>
      <c r="N751" s="104">
        <f>IFERROR(VLOOKUP($B751,'OCT 13'!$A$9:$C$520,3,FALSE),0)</f>
        <v>0</v>
      </c>
      <c r="O751" s="104">
        <f>IFERROR(VLOOKUP($B751,'NOV 13'!$A$9:$C$520,3,FALSE),0)</f>
        <v>0</v>
      </c>
      <c r="P751" s="104">
        <f>IFERROR(VLOOKUP($B751,'DIC 13'!$A$9:$C$520,3,FALSE),0)</f>
        <v>0</v>
      </c>
    </row>
    <row r="752" spans="1:16" ht="15">
      <c r="A752" s="102"/>
      <c r="B752" s="32">
        <v>260715</v>
      </c>
      <c r="C752" s="33" t="s">
        <v>31</v>
      </c>
      <c r="D752" s="104"/>
      <c r="E752" s="104"/>
      <c r="F752" s="104"/>
      <c r="G752" s="104"/>
      <c r="H752" s="104"/>
      <c r="I752" s="104"/>
      <c r="J752" s="104"/>
      <c r="K752" s="104"/>
      <c r="L752" s="104"/>
      <c r="M752" s="104"/>
      <c r="N752" s="104">
        <f>IFERROR(VLOOKUP($B752,'OCT 13'!$A$9:$C$520,3,FALSE),0)</f>
        <v>0</v>
      </c>
      <c r="O752" s="104">
        <f>IFERROR(VLOOKUP($B752,'NOV 13'!$A$9:$C$520,3,FALSE),0)</f>
        <v>0</v>
      </c>
      <c r="P752" s="104">
        <f>IFERROR(VLOOKUP($B752,'DIC 13'!$A$9:$C$520,3,FALSE),0)</f>
        <v>0</v>
      </c>
    </row>
    <row r="753" spans="1:16" ht="15">
      <c r="A753" s="102"/>
      <c r="B753" s="32">
        <v>260720</v>
      </c>
      <c r="C753" s="33" t="s">
        <v>32</v>
      </c>
      <c r="D753" s="104"/>
      <c r="E753" s="104"/>
      <c r="F753" s="104"/>
      <c r="G753" s="104"/>
      <c r="H753" s="104"/>
      <c r="I753" s="104"/>
      <c r="J753" s="104"/>
      <c r="K753" s="104"/>
      <c r="L753" s="104"/>
      <c r="M753" s="104"/>
      <c r="N753" s="104">
        <f>IFERROR(VLOOKUP($B753,'OCT 13'!$A$9:$C$520,3,FALSE),0)</f>
        <v>0</v>
      </c>
      <c r="O753" s="104">
        <f>IFERROR(VLOOKUP($B753,'NOV 13'!$A$9:$C$520,3,FALSE),0)</f>
        <v>0</v>
      </c>
      <c r="P753" s="104">
        <f>IFERROR(VLOOKUP($B753,'DIC 13'!$A$9:$C$520,3,FALSE),0)</f>
        <v>0</v>
      </c>
    </row>
    <row r="754" spans="1:16" ht="15">
      <c r="A754" s="102"/>
      <c r="B754" s="32">
        <v>260725</v>
      </c>
      <c r="C754" s="33" t="s">
        <v>33</v>
      </c>
      <c r="D754" s="104"/>
      <c r="E754" s="104"/>
      <c r="F754" s="104"/>
      <c r="G754" s="104"/>
      <c r="H754" s="104"/>
      <c r="I754" s="104"/>
      <c r="J754" s="104"/>
      <c r="K754" s="104"/>
      <c r="L754" s="104"/>
      <c r="M754" s="104"/>
      <c r="N754" s="104">
        <f>IFERROR(VLOOKUP($B754,'OCT 13'!$A$9:$C$520,3,FALSE),0)</f>
        <v>0</v>
      </c>
      <c r="O754" s="104">
        <f>IFERROR(VLOOKUP($B754,'NOV 13'!$A$9:$C$520,3,FALSE),0)</f>
        <v>0</v>
      </c>
      <c r="P754" s="104">
        <f>IFERROR(VLOOKUP($B754,'DIC 13'!$A$9:$C$520,3,FALSE),0)</f>
        <v>0</v>
      </c>
    </row>
    <row r="755" spans="1:16" ht="15">
      <c r="A755" s="102"/>
      <c r="B755" s="32">
        <v>2608</v>
      </c>
      <c r="C755" s="33" t="s">
        <v>315</v>
      </c>
      <c r="D755" s="104"/>
      <c r="E755" s="104"/>
      <c r="F755" s="104"/>
      <c r="G755" s="104"/>
      <c r="H755" s="104"/>
      <c r="I755" s="104"/>
      <c r="J755" s="104"/>
      <c r="K755" s="104"/>
      <c r="L755" s="104"/>
      <c r="M755" s="104"/>
      <c r="N755" s="104">
        <f>IFERROR(VLOOKUP($B755,'OCT 13'!$A$9:$C$520,3,FALSE),0)</f>
        <v>0</v>
      </c>
      <c r="O755" s="104">
        <f>IFERROR(VLOOKUP($B755,'NOV 13'!$A$9:$C$520,3,FALSE),0)</f>
        <v>0</v>
      </c>
      <c r="P755" s="104">
        <f>IFERROR(VLOOKUP($B755,'DIC 13'!$A$9:$C$520,3,FALSE),0)</f>
        <v>0</v>
      </c>
    </row>
    <row r="756" spans="1:16" ht="15">
      <c r="A756" s="102"/>
      <c r="B756" s="32">
        <v>260805</v>
      </c>
      <c r="C756" s="33" t="s">
        <v>29</v>
      </c>
      <c r="D756" s="104"/>
      <c r="E756" s="104"/>
      <c r="F756" s="104"/>
      <c r="G756" s="104"/>
      <c r="H756" s="104"/>
      <c r="I756" s="104"/>
      <c r="J756" s="104"/>
      <c r="K756" s="104"/>
      <c r="L756" s="104"/>
      <c r="M756" s="104"/>
      <c r="N756" s="104">
        <f>IFERROR(VLOOKUP($B756,'OCT 13'!$A$9:$C$520,3,FALSE),0)</f>
        <v>0</v>
      </c>
      <c r="O756" s="104">
        <f>IFERROR(VLOOKUP($B756,'NOV 13'!$A$9:$C$520,3,FALSE),0)</f>
        <v>0</v>
      </c>
      <c r="P756" s="104">
        <f>IFERROR(VLOOKUP($B756,'DIC 13'!$A$9:$C$520,3,FALSE),0)</f>
        <v>0</v>
      </c>
    </row>
    <row r="757" spans="1:16" ht="15">
      <c r="A757" s="102"/>
      <c r="B757" s="32">
        <v>260810</v>
      </c>
      <c r="C757" s="33" t="s">
        <v>30</v>
      </c>
      <c r="D757" s="104"/>
      <c r="E757" s="104"/>
      <c r="F757" s="104"/>
      <c r="G757" s="104"/>
      <c r="H757" s="104"/>
      <c r="I757" s="104"/>
      <c r="J757" s="104"/>
      <c r="K757" s="104"/>
      <c r="L757" s="104"/>
      <c r="M757" s="104"/>
      <c r="N757" s="104">
        <f>IFERROR(VLOOKUP($B757,'OCT 13'!$A$9:$C$520,3,FALSE),0)</f>
        <v>0</v>
      </c>
      <c r="O757" s="104">
        <f>IFERROR(VLOOKUP($B757,'NOV 13'!$A$9:$C$520,3,FALSE),0)</f>
        <v>0</v>
      </c>
      <c r="P757" s="104">
        <f>IFERROR(VLOOKUP($B757,'DIC 13'!$A$9:$C$520,3,FALSE),0)</f>
        <v>0</v>
      </c>
    </row>
    <row r="758" spans="1:16" ht="15">
      <c r="A758" s="102"/>
      <c r="B758" s="32">
        <v>260815</v>
      </c>
      <c r="C758" s="33" t="s">
        <v>31</v>
      </c>
      <c r="D758" s="104"/>
      <c r="E758" s="104"/>
      <c r="F758" s="104"/>
      <c r="G758" s="104"/>
      <c r="H758" s="104"/>
      <c r="I758" s="104"/>
      <c r="J758" s="104"/>
      <c r="K758" s="104"/>
      <c r="L758" s="104"/>
      <c r="M758" s="104"/>
      <c r="N758" s="104">
        <f>IFERROR(VLOOKUP($B758,'OCT 13'!$A$9:$C$520,3,FALSE),0)</f>
        <v>0</v>
      </c>
      <c r="O758" s="104">
        <f>IFERROR(VLOOKUP($B758,'NOV 13'!$A$9:$C$520,3,FALSE),0)</f>
        <v>0</v>
      </c>
      <c r="P758" s="104">
        <f>IFERROR(VLOOKUP($B758,'DIC 13'!$A$9:$C$520,3,FALSE),0)</f>
        <v>0</v>
      </c>
    </row>
    <row r="759" spans="1:16" ht="15">
      <c r="A759" s="102"/>
      <c r="B759" s="32">
        <v>260820</v>
      </c>
      <c r="C759" s="33" t="s">
        <v>32</v>
      </c>
      <c r="D759" s="104"/>
      <c r="E759" s="104"/>
      <c r="F759" s="104"/>
      <c r="G759" s="104"/>
      <c r="H759" s="104"/>
      <c r="I759" s="104"/>
      <c r="J759" s="104"/>
      <c r="K759" s="104"/>
      <c r="L759" s="104"/>
      <c r="M759" s="104"/>
      <c r="N759" s="104">
        <f>IFERROR(VLOOKUP($B759,'OCT 13'!$A$9:$C$520,3,FALSE),0)</f>
        <v>0</v>
      </c>
      <c r="O759" s="104">
        <f>IFERROR(VLOOKUP($B759,'NOV 13'!$A$9:$C$520,3,FALSE),0)</f>
        <v>0</v>
      </c>
      <c r="P759" s="104">
        <f>IFERROR(VLOOKUP($B759,'DIC 13'!$A$9:$C$520,3,FALSE),0)</f>
        <v>0</v>
      </c>
    </row>
    <row r="760" spans="1:16" ht="15">
      <c r="A760" s="102"/>
      <c r="B760" s="32">
        <v>260825</v>
      </c>
      <c r="C760" s="33" t="s">
        <v>33</v>
      </c>
      <c r="D760" s="104"/>
      <c r="E760" s="104"/>
      <c r="F760" s="104"/>
      <c r="G760" s="104"/>
      <c r="H760" s="104"/>
      <c r="I760" s="104"/>
      <c r="J760" s="104"/>
      <c r="K760" s="104"/>
      <c r="L760" s="104"/>
      <c r="M760" s="104"/>
      <c r="N760" s="104">
        <f>IFERROR(VLOOKUP($B760,'OCT 13'!$A$9:$C$520,3,FALSE),0)</f>
        <v>0</v>
      </c>
      <c r="O760" s="104">
        <f>IFERROR(VLOOKUP($B760,'NOV 13'!$A$9:$C$520,3,FALSE),0)</f>
        <v>0</v>
      </c>
      <c r="P760" s="104">
        <f>IFERROR(VLOOKUP($B760,'DIC 13'!$A$9:$C$520,3,FALSE),0)</f>
        <v>0</v>
      </c>
    </row>
    <row r="761" spans="1:16" ht="15">
      <c r="A761" s="102"/>
      <c r="B761" s="32">
        <v>2609</v>
      </c>
      <c r="C761" s="33" t="s">
        <v>316</v>
      </c>
      <c r="D761" s="104"/>
      <c r="E761" s="104"/>
      <c r="F761" s="104"/>
      <c r="G761" s="104"/>
      <c r="H761" s="104"/>
      <c r="I761" s="104"/>
      <c r="J761" s="104"/>
      <c r="K761" s="104"/>
      <c r="L761" s="104"/>
      <c r="M761" s="104"/>
      <c r="N761" s="104">
        <f>IFERROR(VLOOKUP($B761,'OCT 13'!$A$9:$C$520,3,FALSE),0)</f>
        <v>0</v>
      </c>
      <c r="O761" s="104">
        <f>IFERROR(VLOOKUP($B761,'NOV 13'!$A$9:$C$520,3,FALSE),0)</f>
        <v>0</v>
      </c>
      <c r="P761" s="104">
        <f>IFERROR(VLOOKUP($B761,'DIC 13'!$A$9:$C$520,3,FALSE),0)</f>
        <v>0</v>
      </c>
    </row>
    <row r="762" spans="1:16" ht="15">
      <c r="A762" s="102"/>
      <c r="B762" s="32">
        <v>260905</v>
      </c>
      <c r="C762" s="33" t="s">
        <v>29</v>
      </c>
      <c r="D762" s="104"/>
      <c r="E762" s="104"/>
      <c r="F762" s="104"/>
      <c r="G762" s="104"/>
      <c r="H762" s="104"/>
      <c r="I762" s="104"/>
      <c r="J762" s="104"/>
      <c r="K762" s="104"/>
      <c r="L762" s="104"/>
      <c r="M762" s="104"/>
      <c r="N762" s="104">
        <f>IFERROR(VLOOKUP($B762,'OCT 13'!$A$9:$C$520,3,FALSE),0)</f>
        <v>0</v>
      </c>
      <c r="O762" s="104">
        <f>IFERROR(VLOOKUP($B762,'NOV 13'!$A$9:$C$520,3,FALSE),0)</f>
        <v>0</v>
      </c>
      <c r="P762" s="104">
        <f>IFERROR(VLOOKUP($B762,'DIC 13'!$A$9:$C$520,3,FALSE),0)</f>
        <v>0</v>
      </c>
    </row>
    <row r="763" spans="1:16" ht="15">
      <c r="A763" s="102"/>
      <c r="B763" s="32">
        <v>260910</v>
      </c>
      <c r="C763" s="33" t="s">
        <v>30</v>
      </c>
      <c r="D763" s="104"/>
      <c r="E763" s="104"/>
      <c r="F763" s="104"/>
      <c r="G763" s="104"/>
      <c r="H763" s="104"/>
      <c r="I763" s="104"/>
      <c r="J763" s="104"/>
      <c r="K763" s="104"/>
      <c r="L763" s="104"/>
      <c r="M763" s="104"/>
      <c r="N763" s="104">
        <f>IFERROR(VLOOKUP($B763,'OCT 13'!$A$9:$C$520,3,FALSE),0)</f>
        <v>0</v>
      </c>
      <c r="O763" s="104">
        <f>IFERROR(VLOOKUP($B763,'NOV 13'!$A$9:$C$520,3,FALSE),0)</f>
        <v>0</v>
      </c>
      <c r="P763" s="104">
        <f>IFERROR(VLOOKUP($B763,'DIC 13'!$A$9:$C$520,3,FALSE),0)</f>
        <v>0</v>
      </c>
    </row>
    <row r="764" spans="1:16" ht="15">
      <c r="A764" s="102"/>
      <c r="B764" s="32">
        <v>260915</v>
      </c>
      <c r="C764" s="33" t="s">
        <v>31</v>
      </c>
      <c r="D764" s="104"/>
      <c r="E764" s="104"/>
      <c r="F764" s="104"/>
      <c r="G764" s="104"/>
      <c r="H764" s="104"/>
      <c r="I764" s="104"/>
      <c r="J764" s="104"/>
      <c r="K764" s="104"/>
      <c r="L764" s="104"/>
      <c r="M764" s="104"/>
      <c r="N764" s="104">
        <f>IFERROR(VLOOKUP($B764,'OCT 13'!$A$9:$C$520,3,FALSE),0)</f>
        <v>0</v>
      </c>
      <c r="O764" s="104">
        <f>IFERROR(VLOOKUP($B764,'NOV 13'!$A$9:$C$520,3,FALSE),0)</f>
        <v>0</v>
      </c>
      <c r="P764" s="104">
        <f>IFERROR(VLOOKUP($B764,'DIC 13'!$A$9:$C$520,3,FALSE),0)</f>
        <v>0</v>
      </c>
    </row>
    <row r="765" spans="1:16" ht="15">
      <c r="A765" s="102"/>
      <c r="B765" s="32">
        <v>260920</v>
      </c>
      <c r="C765" s="33" t="s">
        <v>32</v>
      </c>
      <c r="D765" s="104"/>
      <c r="E765" s="104"/>
      <c r="F765" s="104"/>
      <c r="G765" s="104"/>
      <c r="H765" s="104"/>
      <c r="I765" s="104"/>
      <c r="J765" s="104"/>
      <c r="K765" s="104"/>
      <c r="L765" s="104"/>
      <c r="M765" s="104"/>
      <c r="N765" s="104">
        <f>IFERROR(VLOOKUP($B765,'OCT 13'!$A$9:$C$520,3,FALSE),0)</f>
        <v>0</v>
      </c>
      <c r="O765" s="104">
        <f>IFERROR(VLOOKUP($B765,'NOV 13'!$A$9:$C$520,3,FALSE),0)</f>
        <v>0</v>
      </c>
      <c r="P765" s="104">
        <f>IFERROR(VLOOKUP($B765,'DIC 13'!$A$9:$C$520,3,FALSE),0)</f>
        <v>0</v>
      </c>
    </row>
    <row r="766" spans="1:16" ht="15">
      <c r="A766" s="102"/>
      <c r="B766" s="32">
        <v>260925</v>
      </c>
      <c r="C766" s="33" t="s">
        <v>33</v>
      </c>
      <c r="D766" s="104"/>
      <c r="E766" s="104"/>
      <c r="F766" s="104"/>
      <c r="G766" s="104"/>
      <c r="H766" s="104"/>
      <c r="I766" s="104"/>
      <c r="J766" s="104"/>
      <c r="K766" s="104"/>
      <c r="L766" s="104"/>
      <c r="M766" s="104"/>
      <c r="N766" s="104">
        <f>IFERROR(VLOOKUP($B766,'OCT 13'!$A$9:$C$520,3,FALSE),0)</f>
        <v>0</v>
      </c>
      <c r="O766" s="104">
        <f>IFERROR(VLOOKUP($B766,'NOV 13'!$A$9:$C$520,3,FALSE),0)</f>
        <v>0</v>
      </c>
      <c r="P766" s="104">
        <f>IFERROR(VLOOKUP($B766,'DIC 13'!$A$9:$C$520,3,FALSE),0)</f>
        <v>0</v>
      </c>
    </row>
    <row r="767" spans="1:16" ht="15">
      <c r="A767" s="102"/>
      <c r="B767" s="32">
        <v>2690</v>
      </c>
      <c r="C767" s="33" t="s">
        <v>317</v>
      </c>
      <c r="D767" s="104"/>
      <c r="E767" s="104"/>
      <c r="F767" s="104"/>
      <c r="G767" s="104"/>
      <c r="H767" s="104"/>
      <c r="I767" s="104"/>
      <c r="J767" s="104"/>
      <c r="K767" s="104"/>
      <c r="L767" s="104"/>
      <c r="M767" s="104"/>
      <c r="N767" s="104">
        <f>IFERROR(VLOOKUP($B767,'OCT 13'!$A$9:$C$520,3,FALSE),0)</f>
        <v>0</v>
      </c>
      <c r="O767" s="104">
        <f>IFERROR(VLOOKUP($B767,'NOV 13'!$A$9:$C$520,3,FALSE),0)</f>
        <v>0</v>
      </c>
      <c r="P767" s="104">
        <f>IFERROR(VLOOKUP($B767,'DIC 13'!$A$9:$C$520,3,FALSE),0)</f>
        <v>0</v>
      </c>
    </row>
    <row r="768" spans="1:16" ht="15">
      <c r="A768" s="102"/>
      <c r="B768" s="32">
        <v>269005</v>
      </c>
      <c r="C768" s="33" t="s">
        <v>29</v>
      </c>
      <c r="D768" s="104"/>
      <c r="E768" s="104"/>
      <c r="F768" s="104"/>
      <c r="G768" s="104"/>
      <c r="H768" s="104"/>
      <c r="I768" s="104"/>
      <c r="J768" s="104"/>
      <c r="K768" s="104"/>
      <c r="L768" s="104"/>
      <c r="M768" s="104"/>
      <c r="N768" s="104">
        <f>IFERROR(VLOOKUP($B768,'OCT 13'!$A$9:$C$520,3,FALSE),0)</f>
        <v>0</v>
      </c>
      <c r="O768" s="104">
        <f>IFERROR(VLOOKUP($B768,'NOV 13'!$A$9:$C$520,3,FALSE),0)</f>
        <v>0</v>
      </c>
      <c r="P768" s="104">
        <f>IFERROR(VLOOKUP($B768,'DIC 13'!$A$9:$C$520,3,FALSE),0)</f>
        <v>0</v>
      </c>
    </row>
    <row r="769" spans="1:16" ht="15">
      <c r="A769" s="102"/>
      <c r="B769" s="32">
        <v>269010</v>
      </c>
      <c r="C769" s="33" t="s">
        <v>30</v>
      </c>
      <c r="D769" s="104"/>
      <c r="E769" s="104"/>
      <c r="F769" s="104"/>
      <c r="G769" s="104"/>
      <c r="H769" s="104"/>
      <c r="I769" s="104"/>
      <c r="J769" s="104"/>
      <c r="K769" s="104"/>
      <c r="L769" s="104"/>
      <c r="M769" s="104"/>
      <c r="N769" s="104">
        <f>IFERROR(VLOOKUP($B769,'OCT 13'!$A$9:$C$520,3,FALSE),0)</f>
        <v>0</v>
      </c>
      <c r="O769" s="104">
        <f>IFERROR(VLOOKUP($B769,'NOV 13'!$A$9:$C$520,3,FALSE),0)</f>
        <v>0</v>
      </c>
      <c r="P769" s="104">
        <f>IFERROR(VLOOKUP($B769,'DIC 13'!$A$9:$C$520,3,FALSE),0)</f>
        <v>0</v>
      </c>
    </row>
    <row r="770" spans="1:16" ht="15">
      <c r="A770" s="102"/>
      <c r="B770" s="32">
        <v>269015</v>
      </c>
      <c r="C770" s="33" t="s">
        <v>31</v>
      </c>
      <c r="D770" s="104"/>
      <c r="E770" s="104"/>
      <c r="F770" s="104"/>
      <c r="G770" s="104"/>
      <c r="H770" s="104"/>
      <c r="I770" s="104"/>
      <c r="J770" s="104"/>
      <c r="K770" s="104"/>
      <c r="L770" s="104"/>
      <c r="M770" s="104"/>
      <c r="N770" s="104">
        <f>IFERROR(VLOOKUP($B770,'OCT 13'!$A$9:$C$520,3,FALSE),0)</f>
        <v>0</v>
      </c>
      <c r="O770" s="104">
        <f>IFERROR(VLOOKUP($B770,'NOV 13'!$A$9:$C$520,3,FALSE),0)</f>
        <v>0</v>
      </c>
      <c r="P770" s="104">
        <f>IFERROR(VLOOKUP($B770,'DIC 13'!$A$9:$C$520,3,FALSE),0)</f>
        <v>0</v>
      </c>
    </row>
    <row r="771" spans="1:16" ht="15">
      <c r="A771" s="102"/>
      <c r="B771" s="32">
        <v>269020</v>
      </c>
      <c r="C771" s="33" t="s">
        <v>32</v>
      </c>
      <c r="D771" s="104"/>
      <c r="E771" s="104"/>
      <c r="F771" s="104"/>
      <c r="G771" s="104"/>
      <c r="H771" s="104"/>
      <c r="I771" s="104"/>
      <c r="J771" s="104"/>
      <c r="K771" s="104"/>
      <c r="L771" s="104"/>
      <c r="M771" s="104"/>
      <c r="N771" s="104">
        <f>IFERROR(VLOOKUP($B771,'OCT 13'!$A$9:$C$520,3,FALSE),0)</f>
        <v>0</v>
      </c>
      <c r="O771" s="104">
        <f>IFERROR(VLOOKUP($B771,'NOV 13'!$A$9:$C$520,3,FALSE),0)</f>
        <v>0</v>
      </c>
      <c r="P771" s="104">
        <f>IFERROR(VLOOKUP($B771,'DIC 13'!$A$9:$C$520,3,FALSE),0)</f>
        <v>0</v>
      </c>
    </row>
    <row r="772" spans="1:16" ht="15">
      <c r="A772" s="102"/>
      <c r="B772" s="32">
        <v>269025</v>
      </c>
      <c r="C772" s="33" t="s">
        <v>33</v>
      </c>
      <c r="D772" s="104"/>
      <c r="E772" s="104"/>
      <c r="F772" s="104"/>
      <c r="G772" s="104"/>
      <c r="H772" s="104"/>
      <c r="I772" s="104"/>
      <c r="J772" s="104"/>
      <c r="K772" s="104"/>
      <c r="L772" s="104"/>
      <c r="M772" s="104"/>
      <c r="N772" s="104">
        <f>IFERROR(VLOOKUP($B772,'OCT 13'!$A$9:$C$520,3,FALSE),0)</f>
        <v>0</v>
      </c>
      <c r="O772" s="104">
        <f>IFERROR(VLOOKUP($B772,'NOV 13'!$A$9:$C$520,3,FALSE),0)</f>
        <v>0</v>
      </c>
      <c r="P772" s="104">
        <f>IFERROR(VLOOKUP($B772,'DIC 13'!$A$9:$C$520,3,FALSE),0)</f>
        <v>0</v>
      </c>
    </row>
    <row r="773" spans="1:16" ht="15">
      <c r="A773" s="102"/>
      <c r="B773" s="32">
        <v>27</v>
      </c>
      <c r="C773" s="33" t="s">
        <v>318</v>
      </c>
      <c r="D773" s="104"/>
      <c r="E773" s="104"/>
      <c r="F773" s="104"/>
      <c r="G773" s="104"/>
      <c r="H773" s="104"/>
      <c r="I773" s="104"/>
      <c r="J773" s="104"/>
      <c r="K773" s="104"/>
      <c r="L773" s="104"/>
      <c r="M773" s="104"/>
      <c r="N773" s="104">
        <f>IFERROR(VLOOKUP($B773,'OCT 13'!$A$9:$C$520,3,FALSE),0)</f>
        <v>0</v>
      </c>
      <c r="O773" s="104">
        <f>IFERROR(VLOOKUP($B773,'NOV 13'!$A$9:$C$520,3,FALSE),0)</f>
        <v>0</v>
      </c>
      <c r="P773" s="104">
        <f>IFERROR(VLOOKUP($B773,'DIC 13'!$A$9:$C$520,3,FALSE),0)</f>
        <v>0</v>
      </c>
    </row>
    <row r="774" spans="1:16" ht="15">
      <c r="A774" s="102"/>
      <c r="B774" s="32">
        <v>2701</v>
      </c>
      <c r="C774" s="33" t="s">
        <v>273</v>
      </c>
      <c r="D774" s="104"/>
      <c r="E774" s="104"/>
      <c r="F774" s="104"/>
      <c r="G774" s="104"/>
      <c r="H774" s="104"/>
      <c r="I774" s="104"/>
      <c r="J774" s="104"/>
      <c r="K774" s="104"/>
      <c r="L774" s="104"/>
      <c r="M774" s="104"/>
      <c r="N774" s="104">
        <f>IFERROR(VLOOKUP($B774,'OCT 13'!$A$9:$C$520,3,FALSE),0)</f>
        <v>0</v>
      </c>
      <c r="O774" s="104">
        <f>IFERROR(VLOOKUP($B774,'NOV 13'!$A$9:$C$520,3,FALSE),0)</f>
        <v>0</v>
      </c>
      <c r="P774" s="104">
        <f>IFERROR(VLOOKUP($B774,'DIC 13'!$A$9:$C$520,3,FALSE),0)</f>
        <v>0</v>
      </c>
    </row>
    <row r="775" spans="1:16" ht="15">
      <c r="A775" s="102"/>
      <c r="B775" s="32">
        <v>270105</v>
      </c>
      <c r="C775" s="33" t="s">
        <v>319</v>
      </c>
      <c r="D775" s="104"/>
      <c r="E775" s="104"/>
      <c r="F775" s="104"/>
      <c r="G775" s="104"/>
      <c r="H775" s="104"/>
      <c r="I775" s="104"/>
      <c r="J775" s="104"/>
      <c r="K775" s="104"/>
      <c r="L775" s="104"/>
      <c r="M775" s="104"/>
      <c r="N775" s="104">
        <f>IFERROR(VLOOKUP($B775,'OCT 13'!$A$9:$C$520,3,FALSE),0)</f>
        <v>0</v>
      </c>
      <c r="O775" s="104">
        <f>IFERROR(VLOOKUP($B775,'NOV 13'!$A$9:$C$520,3,FALSE),0)</f>
        <v>0</v>
      </c>
      <c r="P775" s="104">
        <f>IFERROR(VLOOKUP($B775,'DIC 13'!$A$9:$C$520,3,FALSE),0)</f>
        <v>0</v>
      </c>
    </row>
    <row r="776" spans="1:16" ht="15">
      <c r="A776" s="102"/>
      <c r="B776" s="32">
        <v>270110</v>
      </c>
      <c r="C776" s="33" t="s">
        <v>320</v>
      </c>
      <c r="D776" s="104"/>
      <c r="E776" s="104"/>
      <c r="F776" s="104"/>
      <c r="G776" s="104"/>
      <c r="H776" s="104"/>
      <c r="I776" s="104"/>
      <c r="J776" s="104"/>
      <c r="K776" s="104"/>
      <c r="L776" s="104"/>
      <c r="M776" s="104"/>
      <c r="N776" s="104">
        <f>IFERROR(VLOOKUP($B776,'OCT 13'!$A$9:$C$520,3,FALSE),0)</f>
        <v>0</v>
      </c>
      <c r="O776" s="104">
        <f>IFERROR(VLOOKUP($B776,'NOV 13'!$A$9:$C$520,3,FALSE),0)</f>
        <v>0</v>
      </c>
      <c r="P776" s="104">
        <f>IFERROR(VLOOKUP($B776,'DIC 13'!$A$9:$C$520,3,FALSE),0)</f>
        <v>0</v>
      </c>
    </row>
    <row r="777" spans="1:16" ht="15">
      <c r="A777" s="102"/>
      <c r="B777" s="32">
        <v>270115</v>
      </c>
      <c r="C777" s="33" t="s">
        <v>321</v>
      </c>
      <c r="D777" s="104"/>
      <c r="E777" s="104"/>
      <c r="F777" s="104"/>
      <c r="G777" s="104"/>
      <c r="H777" s="104"/>
      <c r="I777" s="104"/>
      <c r="J777" s="104"/>
      <c r="K777" s="104"/>
      <c r="L777" s="104"/>
      <c r="M777" s="104"/>
      <c r="N777" s="104">
        <f>IFERROR(VLOOKUP($B777,'OCT 13'!$A$9:$C$520,3,FALSE),0)</f>
        <v>0</v>
      </c>
      <c r="O777" s="104">
        <f>IFERROR(VLOOKUP($B777,'NOV 13'!$A$9:$C$520,3,FALSE),0)</f>
        <v>0</v>
      </c>
      <c r="P777" s="104">
        <f>IFERROR(VLOOKUP($B777,'DIC 13'!$A$9:$C$520,3,FALSE),0)</f>
        <v>0</v>
      </c>
    </row>
    <row r="778" spans="1:16" ht="15">
      <c r="A778" s="102"/>
      <c r="B778" s="32">
        <v>2702</v>
      </c>
      <c r="C778" s="33" t="s">
        <v>274</v>
      </c>
      <c r="D778" s="104"/>
      <c r="E778" s="104"/>
      <c r="F778" s="104"/>
      <c r="G778" s="104"/>
      <c r="H778" s="104"/>
      <c r="I778" s="104"/>
      <c r="J778" s="104"/>
      <c r="K778" s="104"/>
      <c r="L778" s="104"/>
      <c r="M778" s="104"/>
      <c r="N778" s="104">
        <f>IFERROR(VLOOKUP($B778,'OCT 13'!$A$9:$C$520,3,FALSE),0)</f>
        <v>0</v>
      </c>
      <c r="O778" s="104">
        <f>IFERROR(VLOOKUP($B778,'NOV 13'!$A$9:$C$520,3,FALSE),0)</f>
        <v>0</v>
      </c>
      <c r="P778" s="104">
        <f>IFERROR(VLOOKUP($B778,'DIC 13'!$A$9:$C$520,3,FALSE),0)</f>
        <v>0</v>
      </c>
    </row>
    <row r="779" spans="1:16" ht="15">
      <c r="A779" s="102"/>
      <c r="B779" s="32">
        <v>270205</v>
      </c>
      <c r="C779" s="33" t="s">
        <v>322</v>
      </c>
      <c r="D779" s="104"/>
      <c r="E779" s="104"/>
      <c r="F779" s="104"/>
      <c r="G779" s="104"/>
      <c r="H779" s="104"/>
      <c r="I779" s="104"/>
      <c r="J779" s="104"/>
      <c r="K779" s="104"/>
      <c r="L779" s="104"/>
      <c r="M779" s="104"/>
      <c r="N779" s="104">
        <f>IFERROR(VLOOKUP($B779,'OCT 13'!$A$9:$C$520,3,FALSE),0)</f>
        <v>0</v>
      </c>
      <c r="O779" s="104">
        <f>IFERROR(VLOOKUP($B779,'NOV 13'!$A$9:$C$520,3,FALSE),0)</f>
        <v>0</v>
      </c>
      <c r="P779" s="104">
        <f>IFERROR(VLOOKUP($B779,'DIC 13'!$A$9:$C$520,3,FALSE),0)</f>
        <v>0</v>
      </c>
    </row>
    <row r="780" spans="1:16" ht="15">
      <c r="A780" s="102"/>
      <c r="B780" s="32">
        <v>270210</v>
      </c>
      <c r="C780" s="33" t="s">
        <v>323</v>
      </c>
      <c r="D780" s="104"/>
      <c r="E780" s="104"/>
      <c r="F780" s="104"/>
      <c r="G780" s="104"/>
      <c r="H780" s="104"/>
      <c r="I780" s="104"/>
      <c r="J780" s="104"/>
      <c r="K780" s="104"/>
      <c r="L780" s="104"/>
      <c r="M780" s="104"/>
      <c r="N780" s="104">
        <f>IFERROR(VLOOKUP($B780,'OCT 13'!$A$9:$C$520,3,FALSE),0)</f>
        <v>0</v>
      </c>
      <c r="O780" s="104">
        <f>IFERROR(VLOOKUP($B780,'NOV 13'!$A$9:$C$520,3,FALSE),0)</f>
        <v>0</v>
      </c>
      <c r="P780" s="104">
        <f>IFERROR(VLOOKUP($B780,'DIC 13'!$A$9:$C$520,3,FALSE),0)</f>
        <v>0</v>
      </c>
    </row>
    <row r="781" spans="1:16" ht="15">
      <c r="A781" s="102"/>
      <c r="B781" s="32">
        <v>2703</v>
      </c>
      <c r="C781" s="33" t="s">
        <v>154</v>
      </c>
      <c r="D781" s="104"/>
      <c r="E781" s="104"/>
      <c r="F781" s="104"/>
      <c r="G781" s="104"/>
      <c r="H781" s="104"/>
      <c r="I781" s="104"/>
      <c r="J781" s="104"/>
      <c r="K781" s="104"/>
      <c r="L781" s="104"/>
      <c r="M781" s="104"/>
      <c r="N781" s="104">
        <f>IFERROR(VLOOKUP($B781,'OCT 13'!$A$9:$C$520,3,FALSE),0)</f>
        <v>0</v>
      </c>
      <c r="O781" s="104">
        <f>IFERROR(VLOOKUP($B781,'NOV 13'!$A$9:$C$520,3,FALSE),0)</f>
        <v>0</v>
      </c>
      <c r="P781" s="104">
        <f>IFERROR(VLOOKUP($B781,'DIC 13'!$A$9:$C$520,3,FALSE),0)</f>
        <v>0</v>
      </c>
    </row>
    <row r="782" spans="1:16" ht="15">
      <c r="A782" s="102"/>
      <c r="B782" s="32">
        <v>270305</v>
      </c>
      <c r="C782" s="33" t="s">
        <v>324</v>
      </c>
      <c r="D782" s="104"/>
      <c r="E782" s="104"/>
      <c r="F782" s="104"/>
      <c r="G782" s="104"/>
      <c r="H782" s="104"/>
      <c r="I782" s="104"/>
      <c r="J782" s="104"/>
      <c r="K782" s="104"/>
      <c r="L782" s="104"/>
      <c r="M782" s="104"/>
      <c r="N782" s="104">
        <f>IFERROR(VLOOKUP($B782,'OCT 13'!$A$9:$C$520,3,FALSE),0)</f>
        <v>0</v>
      </c>
      <c r="O782" s="104">
        <f>IFERROR(VLOOKUP($B782,'NOV 13'!$A$9:$C$520,3,FALSE),0)</f>
        <v>0</v>
      </c>
      <c r="P782" s="104">
        <f>IFERROR(VLOOKUP($B782,'DIC 13'!$A$9:$C$520,3,FALSE),0)</f>
        <v>0</v>
      </c>
    </row>
    <row r="783" spans="1:16" ht="15">
      <c r="A783" s="102"/>
      <c r="B783" s="32">
        <v>270310</v>
      </c>
      <c r="C783" s="33" t="s">
        <v>325</v>
      </c>
      <c r="D783" s="104"/>
      <c r="E783" s="104"/>
      <c r="F783" s="104"/>
      <c r="G783" s="104"/>
      <c r="H783" s="104"/>
      <c r="I783" s="104"/>
      <c r="J783" s="104"/>
      <c r="K783" s="104"/>
      <c r="L783" s="104"/>
      <c r="M783" s="104"/>
      <c r="N783" s="104">
        <f>IFERROR(VLOOKUP($B783,'OCT 13'!$A$9:$C$520,3,FALSE),0)</f>
        <v>0</v>
      </c>
      <c r="O783" s="104">
        <f>IFERROR(VLOOKUP($B783,'NOV 13'!$A$9:$C$520,3,FALSE),0)</f>
        <v>0</v>
      </c>
      <c r="P783" s="104">
        <f>IFERROR(VLOOKUP($B783,'DIC 13'!$A$9:$C$520,3,FALSE),0)</f>
        <v>0</v>
      </c>
    </row>
    <row r="784" spans="1:16" ht="15">
      <c r="A784" s="102"/>
      <c r="B784" s="32">
        <v>270315</v>
      </c>
      <c r="C784" s="33" t="s">
        <v>326</v>
      </c>
      <c r="D784" s="104"/>
      <c r="E784" s="104"/>
      <c r="F784" s="104"/>
      <c r="G784" s="104"/>
      <c r="H784" s="104"/>
      <c r="I784" s="104"/>
      <c r="J784" s="104"/>
      <c r="K784" s="104"/>
      <c r="L784" s="104"/>
      <c r="M784" s="104"/>
      <c r="N784" s="104">
        <f>IFERROR(VLOOKUP($B784,'OCT 13'!$A$9:$C$520,3,FALSE),0)</f>
        <v>0</v>
      </c>
      <c r="O784" s="104">
        <f>IFERROR(VLOOKUP($B784,'NOV 13'!$A$9:$C$520,3,FALSE),0)</f>
        <v>0</v>
      </c>
      <c r="P784" s="104">
        <f>IFERROR(VLOOKUP($B784,'DIC 13'!$A$9:$C$520,3,FALSE),0)</f>
        <v>0</v>
      </c>
    </row>
    <row r="785" spans="1:16" ht="15">
      <c r="A785" s="102"/>
      <c r="B785" s="32">
        <v>270390</v>
      </c>
      <c r="C785" s="33" t="s">
        <v>154</v>
      </c>
      <c r="D785" s="104"/>
      <c r="E785" s="104"/>
      <c r="F785" s="104"/>
      <c r="G785" s="104"/>
      <c r="H785" s="104"/>
      <c r="I785" s="104"/>
      <c r="J785" s="104"/>
      <c r="K785" s="104"/>
      <c r="L785" s="104"/>
      <c r="M785" s="104"/>
      <c r="N785" s="104">
        <f>IFERROR(VLOOKUP($B785,'OCT 13'!$A$9:$C$520,3,FALSE),0)</f>
        <v>0</v>
      </c>
      <c r="O785" s="104">
        <f>IFERROR(VLOOKUP($B785,'NOV 13'!$A$9:$C$520,3,FALSE),0)</f>
        <v>0</v>
      </c>
      <c r="P785" s="104">
        <f>IFERROR(VLOOKUP($B785,'DIC 13'!$A$9:$C$520,3,FALSE),0)</f>
        <v>0</v>
      </c>
    </row>
    <row r="786" spans="1:16" ht="15">
      <c r="A786" s="102"/>
      <c r="B786" s="32">
        <v>2790</v>
      </c>
      <c r="C786" s="33" t="s">
        <v>327</v>
      </c>
      <c r="D786" s="104"/>
      <c r="E786" s="104"/>
      <c r="F786" s="104"/>
      <c r="G786" s="104"/>
      <c r="H786" s="104"/>
      <c r="I786" s="104"/>
      <c r="J786" s="104"/>
      <c r="K786" s="104"/>
      <c r="L786" s="104"/>
      <c r="M786" s="104"/>
      <c r="N786" s="104">
        <f>IFERROR(VLOOKUP($B786,'OCT 13'!$A$9:$C$520,3,FALSE),0)</f>
        <v>0</v>
      </c>
      <c r="O786" s="104">
        <f>IFERROR(VLOOKUP($B786,'NOV 13'!$A$9:$C$520,3,FALSE),0)</f>
        <v>0</v>
      </c>
      <c r="P786" s="104">
        <f>IFERROR(VLOOKUP($B786,'DIC 13'!$A$9:$C$520,3,FALSE),0)</f>
        <v>0</v>
      </c>
    </row>
    <row r="787" spans="1:16" ht="15">
      <c r="A787" s="102"/>
      <c r="B787" s="32">
        <v>28</v>
      </c>
      <c r="C787" s="33" t="s">
        <v>328</v>
      </c>
      <c r="D787" s="104"/>
      <c r="E787" s="104"/>
      <c r="F787" s="104"/>
      <c r="G787" s="104"/>
      <c r="H787" s="104"/>
      <c r="I787" s="104"/>
      <c r="J787" s="104"/>
      <c r="K787" s="104"/>
      <c r="L787" s="104"/>
      <c r="M787" s="104"/>
      <c r="N787" s="104">
        <f>IFERROR(VLOOKUP($B787,'OCT 13'!$A$9:$C$520,3,FALSE),0)</f>
        <v>0</v>
      </c>
      <c r="O787" s="104">
        <f>IFERROR(VLOOKUP($B787,'NOV 13'!$A$9:$C$520,3,FALSE),0)</f>
        <v>0</v>
      </c>
      <c r="P787" s="104">
        <f>IFERROR(VLOOKUP($B787,'DIC 13'!$A$9:$C$520,3,FALSE),0)</f>
        <v>0</v>
      </c>
    </row>
    <row r="788" spans="1:16" ht="15">
      <c r="A788" s="102"/>
      <c r="B788" s="32">
        <v>2801</v>
      </c>
      <c r="C788" s="33" t="s">
        <v>329</v>
      </c>
      <c r="D788" s="104"/>
      <c r="E788" s="104"/>
      <c r="F788" s="104"/>
      <c r="G788" s="104"/>
      <c r="H788" s="104"/>
      <c r="I788" s="104"/>
      <c r="J788" s="104"/>
      <c r="K788" s="104"/>
      <c r="L788" s="104"/>
      <c r="M788" s="104"/>
      <c r="N788" s="104">
        <f>IFERROR(VLOOKUP($B788,'OCT 13'!$A$9:$C$520,3,FALSE),0)</f>
        <v>0</v>
      </c>
      <c r="O788" s="104">
        <f>IFERROR(VLOOKUP($B788,'NOV 13'!$A$9:$C$520,3,FALSE),0)</f>
        <v>0</v>
      </c>
      <c r="P788" s="104">
        <f>IFERROR(VLOOKUP($B788,'DIC 13'!$A$9:$C$520,3,FALSE),0)</f>
        <v>0</v>
      </c>
    </row>
    <row r="789" spans="1:16" ht="15">
      <c r="A789" s="102"/>
      <c r="B789" s="32">
        <v>280105</v>
      </c>
      <c r="C789" s="33" t="s">
        <v>329</v>
      </c>
      <c r="D789" s="104"/>
      <c r="E789" s="104"/>
      <c r="F789" s="104"/>
      <c r="G789" s="104"/>
      <c r="H789" s="104"/>
      <c r="I789" s="104"/>
      <c r="J789" s="104"/>
      <c r="K789" s="104"/>
      <c r="L789" s="104"/>
      <c r="M789" s="104"/>
      <c r="N789" s="104">
        <f>IFERROR(VLOOKUP($B789,'OCT 13'!$A$9:$C$520,3,FALSE),0)</f>
        <v>0</v>
      </c>
      <c r="O789" s="104">
        <f>IFERROR(VLOOKUP($B789,'NOV 13'!$A$9:$C$520,3,FALSE),0)</f>
        <v>0</v>
      </c>
      <c r="P789" s="104">
        <f>IFERROR(VLOOKUP($B789,'DIC 13'!$A$9:$C$520,3,FALSE),0)</f>
        <v>0</v>
      </c>
    </row>
    <row r="790" spans="1:16" ht="15">
      <c r="A790" s="102"/>
      <c r="B790" s="32">
        <v>280110</v>
      </c>
      <c r="C790" s="33" t="s">
        <v>330</v>
      </c>
      <c r="D790" s="104"/>
      <c r="E790" s="104"/>
      <c r="F790" s="104"/>
      <c r="G790" s="104"/>
      <c r="H790" s="104"/>
      <c r="I790" s="104"/>
      <c r="J790" s="104"/>
      <c r="K790" s="104"/>
      <c r="L790" s="104"/>
      <c r="M790" s="104"/>
      <c r="N790" s="104">
        <f>IFERROR(VLOOKUP($B790,'OCT 13'!$A$9:$C$520,3,FALSE),0)</f>
        <v>0</v>
      </c>
      <c r="O790" s="104">
        <f>IFERROR(VLOOKUP($B790,'NOV 13'!$A$9:$C$520,3,FALSE),0)</f>
        <v>0</v>
      </c>
      <c r="P790" s="104">
        <f>IFERROR(VLOOKUP($B790,'DIC 13'!$A$9:$C$520,3,FALSE),0)</f>
        <v>0</v>
      </c>
    </row>
    <row r="791" spans="1:16" ht="15">
      <c r="A791" s="102"/>
      <c r="B791" s="32">
        <v>2802</v>
      </c>
      <c r="C791" s="33" t="s">
        <v>331</v>
      </c>
      <c r="D791" s="104"/>
      <c r="E791" s="104"/>
      <c r="F791" s="104"/>
      <c r="G791" s="104"/>
      <c r="H791" s="104"/>
      <c r="I791" s="104"/>
      <c r="J791" s="104"/>
      <c r="K791" s="104"/>
      <c r="L791" s="104"/>
      <c r="M791" s="104"/>
      <c r="N791" s="104">
        <f>IFERROR(VLOOKUP($B791,'OCT 13'!$A$9:$C$520,3,FALSE),0)</f>
        <v>0</v>
      </c>
      <c r="O791" s="104">
        <f>IFERROR(VLOOKUP($B791,'NOV 13'!$A$9:$C$520,3,FALSE),0)</f>
        <v>0</v>
      </c>
      <c r="P791" s="104">
        <f>IFERROR(VLOOKUP($B791,'DIC 13'!$A$9:$C$520,3,FALSE),0)</f>
        <v>0</v>
      </c>
    </row>
    <row r="792" spans="1:16" ht="15">
      <c r="A792" s="102"/>
      <c r="B792" s="32">
        <v>29</v>
      </c>
      <c r="C792" s="33" t="s">
        <v>332</v>
      </c>
      <c r="D792" s="104"/>
      <c r="E792" s="104"/>
      <c r="F792" s="104"/>
      <c r="G792" s="104"/>
      <c r="H792" s="104"/>
      <c r="I792" s="104"/>
      <c r="J792" s="104"/>
      <c r="K792" s="104"/>
      <c r="L792" s="104"/>
      <c r="M792" s="104"/>
      <c r="N792" s="104">
        <f>IFERROR(VLOOKUP($B792,'OCT 13'!$A$9:$C$520,3,FALSE),0)</f>
        <v>0</v>
      </c>
      <c r="O792" s="104">
        <f>IFERROR(VLOOKUP($B792,'NOV 13'!$A$9:$C$520,3,FALSE),0)</f>
        <v>0</v>
      </c>
      <c r="P792" s="104">
        <f>IFERROR(VLOOKUP($B792,'DIC 13'!$A$9:$C$520,3,FALSE),0)</f>
        <v>0</v>
      </c>
    </row>
    <row r="793" spans="1:16" ht="15">
      <c r="A793" s="102"/>
      <c r="B793" s="32">
        <v>2901</v>
      </c>
      <c r="C793" s="33" t="s">
        <v>333</v>
      </c>
      <c r="D793" s="104"/>
      <c r="E793" s="104"/>
      <c r="F793" s="104"/>
      <c r="G793" s="104"/>
      <c r="H793" s="104"/>
      <c r="I793" s="104"/>
      <c r="J793" s="104"/>
      <c r="K793" s="104"/>
      <c r="L793" s="104"/>
      <c r="M793" s="104"/>
      <c r="N793" s="104">
        <f>IFERROR(VLOOKUP($B793,'OCT 13'!$A$9:$C$520,3,FALSE),0)</f>
        <v>0</v>
      </c>
      <c r="O793" s="104">
        <f>IFERROR(VLOOKUP($B793,'NOV 13'!$A$9:$C$520,3,FALSE),0)</f>
        <v>0</v>
      </c>
      <c r="P793" s="104">
        <f>IFERROR(VLOOKUP($B793,'DIC 13'!$A$9:$C$520,3,FALSE),0)</f>
        <v>0</v>
      </c>
    </row>
    <row r="794" spans="1:16" ht="15">
      <c r="A794" s="102"/>
      <c r="B794" s="32">
        <v>290105</v>
      </c>
      <c r="C794" s="33" t="s">
        <v>334</v>
      </c>
      <c r="D794" s="104"/>
      <c r="E794" s="104"/>
      <c r="F794" s="104"/>
      <c r="G794" s="104"/>
      <c r="H794" s="104"/>
      <c r="I794" s="104"/>
      <c r="J794" s="104"/>
      <c r="K794" s="104"/>
      <c r="L794" s="104"/>
      <c r="M794" s="104"/>
      <c r="N794" s="104">
        <f>IFERROR(VLOOKUP($B794,'OCT 13'!$A$9:$C$520,3,FALSE),0)</f>
        <v>0</v>
      </c>
      <c r="O794" s="104">
        <f>IFERROR(VLOOKUP($B794,'NOV 13'!$A$9:$C$520,3,FALSE),0)</f>
        <v>0</v>
      </c>
      <c r="P794" s="104">
        <f>IFERROR(VLOOKUP($B794,'DIC 13'!$A$9:$C$520,3,FALSE),0)</f>
        <v>0</v>
      </c>
    </row>
    <row r="795" spans="1:16" ht="15">
      <c r="A795" s="102"/>
      <c r="B795" s="32">
        <v>290110</v>
      </c>
      <c r="C795" s="33" t="s">
        <v>335</v>
      </c>
      <c r="D795" s="104"/>
      <c r="E795" s="104"/>
      <c r="F795" s="104"/>
      <c r="G795" s="104"/>
      <c r="H795" s="104"/>
      <c r="I795" s="104"/>
      <c r="J795" s="104"/>
      <c r="K795" s="104"/>
      <c r="L795" s="104"/>
      <c r="M795" s="104"/>
      <c r="N795" s="104">
        <f>IFERROR(VLOOKUP($B795,'OCT 13'!$A$9:$C$520,3,FALSE),0)</f>
        <v>0</v>
      </c>
      <c r="O795" s="104">
        <f>IFERROR(VLOOKUP($B795,'NOV 13'!$A$9:$C$520,3,FALSE),0)</f>
        <v>0</v>
      </c>
      <c r="P795" s="104">
        <f>IFERROR(VLOOKUP($B795,'DIC 13'!$A$9:$C$520,3,FALSE),0)</f>
        <v>0</v>
      </c>
    </row>
    <row r="796" spans="1:16" ht="15">
      <c r="A796" s="102"/>
      <c r="B796" s="32">
        <v>290115</v>
      </c>
      <c r="C796" s="33" t="s">
        <v>336</v>
      </c>
      <c r="D796" s="104"/>
      <c r="E796" s="104"/>
      <c r="F796" s="104"/>
      <c r="G796" s="104"/>
      <c r="H796" s="104"/>
      <c r="I796" s="104"/>
      <c r="J796" s="104"/>
      <c r="K796" s="104"/>
      <c r="L796" s="104"/>
      <c r="M796" s="104"/>
      <c r="N796" s="104">
        <f>IFERROR(VLOOKUP($B796,'OCT 13'!$A$9:$C$520,3,FALSE),0)</f>
        <v>0</v>
      </c>
      <c r="O796" s="104">
        <f>IFERROR(VLOOKUP($B796,'NOV 13'!$A$9:$C$520,3,FALSE),0)</f>
        <v>0</v>
      </c>
      <c r="P796" s="104">
        <f>IFERROR(VLOOKUP($B796,'DIC 13'!$A$9:$C$520,3,FALSE),0)</f>
        <v>0</v>
      </c>
    </row>
    <row r="797" spans="1:16" ht="15">
      <c r="A797" s="102"/>
      <c r="B797" s="32">
        <v>290120</v>
      </c>
      <c r="C797" s="33" t="s">
        <v>337</v>
      </c>
      <c r="D797" s="104"/>
      <c r="E797" s="104"/>
      <c r="F797" s="104"/>
      <c r="G797" s="104"/>
      <c r="H797" s="104"/>
      <c r="I797" s="104"/>
      <c r="J797" s="104"/>
      <c r="K797" s="104"/>
      <c r="L797" s="104"/>
      <c r="M797" s="104"/>
      <c r="N797" s="104">
        <f>IFERROR(VLOOKUP($B797,'OCT 13'!$A$9:$C$520,3,FALSE),0)</f>
        <v>0</v>
      </c>
      <c r="O797" s="104">
        <f>IFERROR(VLOOKUP($B797,'NOV 13'!$A$9:$C$520,3,FALSE),0)</f>
        <v>0</v>
      </c>
      <c r="P797" s="104">
        <f>IFERROR(VLOOKUP($B797,'DIC 13'!$A$9:$C$520,3,FALSE),0)</f>
        <v>0</v>
      </c>
    </row>
    <row r="798" spans="1:16" ht="15">
      <c r="A798" s="102"/>
      <c r="B798" s="32">
        <v>290190</v>
      </c>
      <c r="C798" s="33" t="s">
        <v>126</v>
      </c>
      <c r="D798" s="104"/>
      <c r="E798" s="104"/>
      <c r="F798" s="104"/>
      <c r="G798" s="104"/>
      <c r="H798" s="104"/>
      <c r="I798" s="104"/>
      <c r="J798" s="104"/>
      <c r="K798" s="104"/>
      <c r="L798" s="104"/>
      <c r="M798" s="104"/>
      <c r="N798" s="104">
        <f>IFERROR(VLOOKUP($B798,'OCT 13'!$A$9:$C$520,3,FALSE),0)</f>
        <v>0</v>
      </c>
      <c r="O798" s="104">
        <f>IFERROR(VLOOKUP($B798,'NOV 13'!$A$9:$C$520,3,FALSE),0)</f>
        <v>0</v>
      </c>
      <c r="P798" s="104">
        <f>IFERROR(VLOOKUP($B798,'DIC 13'!$A$9:$C$520,3,FALSE),0)</f>
        <v>0</v>
      </c>
    </row>
    <row r="799" spans="1:16" ht="15">
      <c r="A799" s="102"/>
      <c r="B799" s="32">
        <v>2902</v>
      </c>
      <c r="C799" s="33" t="s">
        <v>338</v>
      </c>
      <c r="D799" s="104"/>
      <c r="E799" s="104"/>
      <c r="F799" s="104"/>
      <c r="G799" s="104"/>
      <c r="H799" s="104"/>
      <c r="I799" s="104"/>
      <c r="J799" s="104"/>
      <c r="K799" s="104"/>
      <c r="L799" s="104"/>
      <c r="M799" s="104"/>
      <c r="N799" s="104">
        <f>IFERROR(VLOOKUP($B799,'OCT 13'!$A$9:$C$520,3,FALSE),0)</f>
        <v>0</v>
      </c>
      <c r="O799" s="104">
        <f>IFERROR(VLOOKUP($B799,'NOV 13'!$A$9:$C$520,3,FALSE),0)</f>
        <v>0</v>
      </c>
      <c r="P799" s="104">
        <f>IFERROR(VLOOKUP($B799,'DIC 13'!$A$9:$C$520,3,FALSE),0)</f>
        <v>0</v>
      </c>
    </row>
    <row r="800" spans="1:16" ht="15">
      <c r="A800" s="102"/>
      <c r="B800" s="32">
        <v>2903</v>
      </c>
      <c r="C800" s="33" t="s">
        <v>339</v>
      </c>
      <c r="D800" s="104"/>
      <c r="E800" s="104"/>
      <c r="F800" s="104"/>
      <c r="G800" s="104"/>
      <c r="H800" s="104"/>
      <c r="I800" s="104"/>
      <c r="J800" s="104"/>
      <c r="K800" s="104"/>
      <c r="L800" s="104"/>
      <c r="M800" s="104"/>
      <c r="N800" s="104">
        <f>IFERROR(VLOOKUP($B800,'OCT 13'!$A$9:$C$520,3,FALSE),0)</f>
        <v>0</v>
      </c>
      <c r="O800" s="104">
        <f>IFERROR(VLOOKUP($B800,'NOV 13'!$A$9:$C$520,3,FALSE),0)</f>
        <v>0</v>
      </c>
      <c r="P800" s="104">
        <f>IFERROR(VLOOKUP($B800,'DIC 13'!$A$9:$C$520,3,FALSE),0)</f>
        <v>0</v>
      </c>
    </row>
    <row r="801" spans="1:16" ht="15">
      <c r="A801" s="102"/>
      <c r="B801" s="32">
        <v>2904</v>
      </c>
      <c r="C801" s="33" t="s">
        <v>280</v>
      </c>
      <c r="D801" s="104"/>
      <c r="E801" s="104"/>
      <c r="F801" s="104"/>
      <c r="G801" s="104"/>
      <c r="H801" s="104"/>
      <c r="I801" s="104"/>
      <c r="J801" s="104"/>
      <c r="K801" s="104"/>
      <c r="L801" s="104"/>
      <c r="M801" s="104"/>
      <c r="N801" s="104">
        <f>IFERROR(VLOOKUP($B801,'OCT 13'!$A$9:$C$520,3,FALSE),0)</f>
        <v>0</v>
      </c>
      <c r="O801" s="104">
        <f>IFERROR(VLOOKUP($B801,'NOV 13'!$A$9:$C$520,3,FALSE),0)</f>
        <v>0</v>
      </c>
      <c r="P801" s="104">
        <f>IFERROR(VLOOKUP($B801,'DIC 13'!$A$9:$C$520,3,FALSE),0)</f>
        <v>0</v>
      </c>
    </row>
    <row r="802" spans="1:16" ht="15">
      <c r="A802" s="102"/>
      <c r="B802" s="32">
        <v>2905</v>
      </c>
      <c r="C802" s="33" t="s">
        <v>340</v>
      </c>
      <c r="D802" s="104"/>
      <c r="E802" s="104"/>
      <c r="F802" s="104"/>
      <c r="G802" s="104"/>
      <c r="H802" s="104"/>
      <c r="I802" s="104"/>
      <c r="J802" s="104"/>
      <c r="K802" s="104"/>
      <c r="L802" s="104"/>
      <c r="M802" s="104"/>
      <c r="N802" s="104">
        <f>IFERROR(VLOOKUP($B802,'OCT 13'!$A$9:$C$520,3,FALSE),0)</f>
        <v>0</v>
      </c>
      <c r="O802" s="104">
        <f>IFERROR(VLOOKUP($B802,'NOV 13'!$A$9:$C$520,3,FALSE),0)</f>
        <v>0</v>
      </c>
      <c r="P802" s="104">
        <f>IFERROR(VLOOKUP($B802,'DIC 13'!$A$9:$C$520,3,FALSE),0)</f>
        <v>0</v>
      </c>
    </row>
    <row r="803" spans="1:16" ht="15">
      <c r="A803" s="102"/>
      <c r="B803" s="32">
        <v>2908</v>
      </c>
      <c r="C803" s="33" t="s">
        <v>228</v>
      </c>
      <c r="D803" s="104"/>
      <c r="E803" s="104"/>
      <c r="F803" s="104"/>
      <c r="G803" s="104"/>
      <c r="H803" s="104"/>
      <c r="I803" s="104"/>
      <c r="J803" s="104"/>
      <c r="K803" s="104"/>
      <c r="L803" s="104"/>
      <c r="M803" s="104"/>
      <c r="N803" s="104">
        <f>IFERROR(VLOOKUP($B803,'OCT 13'!$A$9:$C$520,3,FALSE),0)</f>
        <v>0</v>
      </c>
      <c r="O803" s="104">
        <f>IFERROR(VLOOKUP($B803,'NOV 13'!$A$9:$C$520,3,FALSE),0)</f>
        <v>0</v>
      </c>
      <c r="P803" s="104">
        <f>IFERROR(VLOOKUP($B803,'DIC 13'!$A$9:$C$520,3,FALSE),0)</f>
        <v>0</v>
      </c>
    </row>
    <row r="804" spans="1:16" ht="15">
      <c r="A804" s="102"/>
      <c r="B804" s="32">
        <v>2910</v>
      </c>
      <c r="C804" s="33" t="s">
        <v>341</v>
      </c>
      <c r="D804" s="104"/>
      <c r="E804" s="104"/>
      <c r="F804" s="104"/>
      <c r="G804" s="104"/>
      <c r="H804" s="104"/>
      <c r="I804" s="104"/>
      <c r="J804" s="104"/>
      <c r="K804" s="104"/>
      <c r="L804" s="104"/>
      <c r="M804" s="104"/>
      <c r="N804" s="104">
        <f>IFERROR(VLOOKUP($B804,'OCT 13'!$A$9:$C$520,3,FALSE),0)</f>
        <v>0</v>
      </c>
      <c r="O804" s="104">
        <f>IFERROR(VLOOKUP($B804,'NOV 13'!$A$9:$C$520,3,FALSE),0)</f>
        <v>0</v>
      </c>
      <c r="P804" s="104">
        <f>IFERROR(VLOOKUP($B804,'DIC 13'!$A$9:$C$520,3,FALSE),0)</f>
        <v>0</v>
      </c>
    </row>
    <row r="805" spans="1:16" ht="15">
      <c r="A805" s="102"/>
      <c r="B805" s="32">
        <v>2990</v>
      </c>
      <c r="C805" s="33" t="s">
        <v>126</v>
      </c>
      <c r="D805" s="104"/>
      <c r="E805" s="104"/>
      <c r="F805" s="104"/>
      <c r="G805" s="104"/>
      <c r="H805" s="104"/>
      <c r="I805" s="104"/>
      <c r="J805" s="104"/>
      <c r="K805" s="104"/>
      <c r="L805" s="104"/>
      <c r="M805" s="104"/>
      <c r="N805" s="104">
        <f>IFERROR(VLOOKUP($B805,'OCT 13'!$A$9:$C$520,3,FALSE),0)</f>
        <v>0</v>
      </c>
      <c r="O805" s="104">
        <f>IFERROR(VLOOKUP($B805,'NOV 13'!$A$9:$C$520,3,FALSE),0)</f>
        <v>0</v>
      </c>
      <c r="P805" s="104">
        <f>IFERROR(VLOOKUP($B805,'DIC 13'!$A$9:$C$520,3,FALSE),0)</f>
        <v>0</v>
      </c>
    </row>
    <row r="806" spans="1:16" ht="15">
      <c r="A806" s="102"/>
      <c r="B806" s="32">
        <v>299005</v>
      </c>
      <c r="C806" s="33" t="s">
        <v>342</v>
      </c>
      <c r="D806" s="104"/>
      <c r="E806" s="104"/>
      <c r="F806" s="104"/>
      <c r="G806" s="104"/>
      <c r="H806" s="104"/>
      <c r="I806" s="104"/>
      <c r="J806" s="104"/>
      <c r="K806" s="104"/>
      <c r="L806" s="104"/>
      <c r="M806" s="104"/>
      <c r="N806" s="104">
        <f>IFERROR(VLOOKUP($B806,'OCT 13'!$A$9:$C$520,3,FALSE),0)</f>
        <v>0</v>
      </c>
      <c r="O806" s="104">
        <f>IFERROR(VLOOKUP($B806,'NOV 13'!$A$9:$C$520,3,FALSE),0)</f>
        <v>0</v>
      </c>
      <c r="P806" s="104">
        <f>IFERROR(VLOOKUP($B806,'DIC 13'!$A$9:$C$520,3,FALSE),0)</f>
        <v>0</v>
      </c>
    </row>
    <row r="807" spans="1:16" ht="15">
      <c r="A807" s="102"/>
      <c r="B807" s="32">
        <v>299010</v>
      </c>
      <c r="C807" s="33" t="s">
        <v>343</v>
      </c>
      <c r="D807" s="104"/>
      <c r="E807" s="104"/>
      <c r="F807" s="104"/>
      <c r="G807" s="104"/>
      <c r="H807" s="104"/>
      <c r="I807" s="104"/>
      <c r="J807" s="104"/>
      <c r="K807" s="104"/>
      <c r="L807" s="104"/>
      <c r="M807" s="104"/>
      <c r="N807" s="104">
        <f>IFERROR(VLOOKUP($B807,'OCT 13'!$A$9:$C$520,3,FALSE),0)</f>
        <v>0</v>
      </c>
      <c r="O807" s="104">
        <f>IFERROR(VLOOKUP($B807,'NOV 13'!$A$9:$C$520,3,FALSE),0)</f>
        <v>0</v>
      </c>
      <c r="P807" s="104">
        <f>IFERROR(VLOOKUP($B807,'DIC 13'!$A$9:$C$520,3,FALSE),0)</f>
        <v>0</v>
      </c>
    </row>
    <row r="808" spans="1:16" ht="15">
      <c r="A808" s="102"/>
      <c r="B808" s="32">
        <v>299090</v>
      </c>
      <c r="C808" s="33" t="s">
        <v>344</v>
      </c>
      <c r="D808" s="104"/>
      <c r="E808" s="104"/>
      <c r="F808" s="104"/>
      <c r="G808" s="104"/>
      <c r="H808" s="104"/>
      <c r="I808" s="104"/>
      <c r="J808" s="104"/>
      <c r="K808" s="104"/>
      <c r="L808" s="104"/>
      <c r="M808" s="104"/>
      <c r="N808" s="104">
        <f>IFERROR(VLOOKUP($B808,'OCT 13'!$A$9:$C$520,3,FALSE),0)</f>
        <v>0</v>
      </c>
      <c r="O808" s="104">
        <f>IFERROR(VLOOKUP($B808,'NOV 13'!$A$9:$C$520,3,FALSE),0)</f>
        <v>0</v>
      </c>
      <c r="P808" s="104">
        <f>IFERROR(VLOOKUP($B808,'DIC 13'!$A$9:$C$520,3,FALSE),0)</f>
        <v>0</v>
      </c>
    </row>
    <row r="809" spans="1:16" ht="15">
      <c r="A809" s="102"/>
      <c r="B809" s="32">
        <v>2</v>
      </c>
      <c r="C809" s="33" t="s">
        <v>345</v>
      </c>
      <c r="D809" s="104"/>
      <c r="E809" s="104"/>
      <c r="F809" s="104"/>
      <c r="G809" s="104"/>
      <c r="H809" s="104"/>
      <c r="I809" s="104"/>
      <c r="J809" s="104"/>
      <c r="K809" s="104"/>
      <c r="L809" s="104"/>
      <c r="M809" s="104"/>
      <c r="N809" s="104">
        <f>IFERROR(VLOOKUP($B809,'OCT 13'!$A$9:$C$520,3,FALSE),0)</f>
        <v>2.7884000000000002</v>
      </c>
      <c r="O809" s="104">
        <f>IFERROR(VLOOKUP($B809,'NOV 13'!$A$9:$C$520,3,FALSE),0)</f>
        <v>5.0722800000000001</v>
      </c>
      <c r="P809" s="104">
        <f>IFERROR(VLOOKUP($B809,'DIC 13'!$A$9:$C$520,3,FALSE),0)</f>
        <v>3.9583200000000001</v>
      </c>
    </row>
    <row r="810" spans="1:16" ht="15">
      <c r="A810" s="102"/>
      <c r="B810" s="32"/>
      <c r="C810" s="33"/>
      <c r="D810" s="104"/>
      <c r="E810" s="104"/>
      <c r="F810" s="104"/>
      <c r="G810" s="104"/>
      <c r="H810" s="104"/>
      <c r="I810" s="104"/>
      <c r="J810" s="104"/>
      <c r="K810" s="104"/>
      <c r="L810" s="104"/>
      <c r="M810" s="104"/>
      <c r="N810" s="104">
        <f>IFERROR(VLOOKUP($B810,'OCT 13'!$A$9:$C$520,3,FALSE),0)</f>
        <v>0</v>
      </c>
      <c r="O810" s="104">
        <f>IFERROR(VLOOKUP($B810,'NOV 13'!$A$9:$C$520,3,FALSE),0)</f>
        <v>0</v>
      </c>
      <c r="P810" s="104">
        <f>IFERROR(VLOOKUP($B810,'DIC 13'!$A$9:$C$520,3,FALSE),0)</f>
        <v>0</v>
      </c>
    </row>
    <row r="811" spans="1:16" ht="15">
      <c r="A811" s="102"/>
      <c r="B811" s="32">
        <v>3</v>
      </c>
      <c r="C811" s="33" t="s">
        <v>346</v>
      </c>
      <c r="D811" s="104"/>
      <c r="E811" s="104"/>
      <c r="F811" s="104"/>
      <c r="G811" s="104"/>
      <c r="H811" s="104"/>
      <c r="I811" s="104"/>
      <c r="J811" s="104"/>
      <c r="K811" s="104"/>
      <c r="L811" s="104"/>
      <c r="M811" s="104"/>
      <c r="N811" s="104">
        <f>IFERROR(VLOOKUP($B811,'OCT 13'!$A$9:$C$520,3,FALSE),0)</f>
        <v>255.74352999999999</v>
      </c>
      <c r="O811" s="104">
        <f>IFERROR(VLOOKUP($B811,'NOV 13'!$A$9:$C$520,3,FALSE),0)</f>
        <v>262.89737000000002</v>
      </c>
      <c r="P811" s="104">
        <f>IFERROR(VLOOKUP($B811,'DIC 13'!$A$9:$C$520,3,FALSE),0)</f>
        <v>261.43760000000003</v>
      </c>
    </row>
    <row r="812" spans="1:16" ht="15">
      <c r="A812" s="102"/>
      <c r="B812" s="32">
        <v>31</v>
      </c>
      <c r="C812" s="33" t="s">
        <v>347</v>
      </c>
      <c r="D812" s="104"/>
      <c r="E812" s="104"/>
      <c r="F812" s="104"/>
      <c r="G812" s="104"/>
      <c r="H812" s="104"/>
      <c r="I812" s="104"/>
      <c r="J812" s="104"/>
      <c r="K812" s="104"/>
      <c r="L812" s="104"/>
      <c r="M812" s="104"/>
      <c r="N812" s="104">
        <f>IFERROR(VLOOKUP($B812,'OCT 13'!$A$9:$C$520,3,FALSE),0)</f>
        <v>40</v>
      </c>
      <c r="O812" s="104">
        <f>IFERROR(VLOOKUP($B812,'NOV 13'!$A$9:$C$520,3,FALSE),0)</f>
        <v>40</v>
      </c>
      <c r="P812" s="104">
        <f>IFERROR(VLOOKUP($B812,'DIC 13'!$A$9:$C$520,3,FALSE),0)</f>
        <v>40</v>
      </c>
    </row>
    <row r="813" spans="1:16" ht="15">
      <c r="A813" s="102"/>
      <c r="B813" s="32">
        <v>3101</v>
      </c>
      <c r="C813" s="33" t="s">
        <v>348</v>
      </c>
      <c r="D813" s="104"/>
      <c r="E813" s="104"/>
      <c r="F813" s="104"/>
      <c r="G813" s="104"/>
      <c r="H813" s="104"/>
      <c r="I813" s="104"/>
      <c r="J813" s="104"/>
      <c r="K813" s="104"/>
      <c r="L813" s="104"/>
      <c r="M813" s="104"/>
      <c r="N813" s="104">
        <f>IFERROR(VLOOKUP($B813,'OCT 13'!$A$9:$C$520,3,FALSE),0)</f>
        <v>40</v>
      </c>
      <c r="O813" s="104">
        <f>IFERROR(VLOOKUP($B813,'NOV 13'!$A$9:$C$520,3,FALSE),0)</f>
        <v>40</v>
      </c>
      <c r="P813" s="104">
        <f>IFERROR(VLOOKUP($B813,'DIC 13'!$A$9:$C$520,3,FALSE),0)</f>
        <v>40</v>
      </c>
    </row>
    <row r="814" spans="1:16" ht="15">
      <c r="A814" s="102"/>
      <c r="B814" s="32">
        <v>3102</v>
      </c>
      <c r="C814" s="33" t="s">
        <v>349</v>
      </c>
      <c r="D814" s="104"/>
      <c r="E814" s="104"/>
      <c r="F814" s="104"/>
      <c r="G814" s="104"/>
      <c r="H814" s="104"/>
      <c r="I814" s="104"/>
      <c r="J814" s="104"/>
      <c r="K814" s="104"/>
      <c r="L814" s="104"/>
      <c r="M814" s="104"/>
      <c r="N814" s="104">
        <f>IFERROR(VLOOKUP($B814,'OCT 13'!$A$9:$C$520,3,FALSE),0)</f>
        <v>0</v>
      </c>
      <c r="O814" s="104">
        <f>IFERROR(VLOOKUP($B814,'NOV 13'!$A$9:$C$520,3,FALSE),0)</f>
        <v>0</v>
      </c>
      <c r="P814" s="104">
        <f>IFERROR(VLOOKUP($B814,'DIC 13'!$A$9:$C$520,3,FALSE),0)</f>
        <v>0</v>
      </c>
    </row>
    <row r="815" spans="1:16" ht="15">
      <c r="A815" s="102"/>
      <c r="B815" s="32">
        <v>3103</v>
      </c>
      <c r="C815" s="33" t="s">
        <v>350</v>
      </c>
      <c r="D815" s="104"/>
      <c r="E815" s="104"/>
      <c r="F815" s="104"/>
      <c r="G815" s="104"/>
      <c r="H815" s="104"/>
      <c r="I815" s="104"/>
      <c r="J815" s="104"/>
      <c r="K815" s="104"/>
      <c r="L815" s="104"/>
      <c r="M815" s="104"/>
      <c r="N815" s="104">
        <f>IFERROR(VLOOKUP($B815,'OCT 13'!$A$9:$C$520,3,FALSE),0)</f>
        <v>0</v>
      </c>
      <c r="O815" s="104">
        <f>IFERROR(VLOOKUP($B815,'NOV 13'!$A$9:$C$520,3,FALSE),0)</f>
        <v>0</v>
      </c>
      <c r="P815" s="104">
        <f>IFERROR(VLOOKUP($B815,'DIC 13'!$A$9:$C$520,3,FALSE),0)</f>
        <v>0</v>
      </c>
    </row>
    <row r="816" spans="1:16" ht="15">
      <c r="A816" s="102"/>
      <c r="B816" s="32">
        <v>32</v>
      </c>
      <c r="C816" s="33" t="s">
        <v>351</v>
      </c>
      <c r="D816" s="104"/>
      <c r="E816" s="104"/>
      <c r="F816" s="104"/>
      <c r="G816" s="104"/>
      <c r="H816" s="104"/>
      <c r="I816" s="104"/>
      <c r="J816" s="104"/>
      <c r="K816" s="104"/>
      <c r="L816" s="104"/>
      <c r="M816" s="104"/>
      <c r="N816" s="104">
        <f>IFERROR(VLOOKUP($B816,'OCT 13'!$A$9:$C$520,3,FALSE),0)</f>
        <v>0</v>
      </c>
      <c r="O816" s="104">
        <f>IFERROR(VLOOKUP($B816,'NOV 13'!$A$9:$C$520,3,FALSE),0)</f>
        <v>0</v>
      </c>
      <c r="P816" s="104">
        <f>IFERROR(VLOOKUP($B816,'DIC 13'!$A$9:$C$520,3,FALSE),0)</f>
        <v>0</v>
      </c>
    </row>
    <row r="817" spans="1:16" ht="15">
      <c r="A817" s="102"/>
      <c r="B817" s="32">
        <v>3201</v>
      </c>
      <c r="C817" s="33" t="s">
        <v>352</v>
      </c>
      <c r="D817" s="104"/>
      <c r="E817" s="104"/>
      <c r="F817" s="104"/>
      <c r="G817" s="104"/>
      <c r="H817" s="104"/>
      <c r="I817" s="104"/>
      <c r="J817" s="104"/>
      <c r="K817" s="104"/>
      <c r="L817" s="104"/>
      <c r="M817" s="104"/>
      <c r="N817" s="104">
        <f>IFERROR(VLOOKUP($B817,'OCT 13'!$A$9:$C$520,3,FALSE),0)</f>
        <v>0</v>
      </c>
      <c r="O817" s="104">
        <f>IFERROR(VLOOKUP($B817,'NOV 13'!$A$9:$C$520,3,FALSE),0)</f>
        <v>0</v>
      </c>
      <c r="P817" s="104">
        <f>IFERROR(VLOOKUP($B817,'DIC 13'!$A$9:$C$520,3,FALSE),0)</f>
        <v>0</v>
      </c>
    </row>
    <row r="818" spans="1:16" ht="15">
      <c r="A818" s="102"/>
      <c r="B818" s="32">
        <v>3202</v>
      </c>
      <c r="C818" s="33" t="s">
        <v>353</v>
      </c>
      <c r="D818" s="104"/>
      <c r="E818" s="104"/>
      <c r="F818" s="104"/>
      <c r="G818" s="104"/>
      <c r="H818" s="104"/>
      <c r="I818" s="104"/>
      <c r="J818" s="104"/>
      <c r="K818" s="104"/>
      <c r="L818" s="104"/>
      <c r="M818" s="104"/>
      <c r="N818" s="104">
        <f>IFERROR(VLOOKUP($B818,'OCT 13'!$A$9:$C$520,3,FALSE),0)</f>
        <v>0</v>
      </c>
      <c r="O818" s="104">
        <f>IFERROR(VLOOKUP($B818,'NOV 13'!$A$9:$C$520,3,FALSE),0)</f>
        <v>0</v>
      </c>
      <c r="P818" s="104">
        <f>IFERROR(VLOOKUP($B818,'DIC 13'!$A$9:$C$520,3,FALSE),0)</f>
        <v>0</v>
      </c>
    </row>
    <row r="819" spans="1:16" ht="15">
      <c r="A819" s="102"/>
      <c r="B819" s="32">
        <v>33</v>
      </c>
      <c r="C819" s="33" t="s">
        <v>354</v>
      </c>
      <c r="D819" s="104"/>
      <c r="E819" s="104"/>
      <c r="F819" s="104"/>
      <c r="G819" s="104"/>
      <c r="H819" s="104"/>
      <c r="I819" s="104"/>
      <c r="J819" s="104"/>
      <c r="K819" s="104"/>
      <c r="L819" s="104"/>
      <c r="M819" s="104"/>
      <c r="N819" s="104">
        <f>IFERROR(VLOOKUP($B819,'OCT 13'!$A$9:$C$520,3,FALSE),0)</f>
        <v>215.74352999999999</v>
      </c>
      <c r="O819" s="104">
        <f>IFERROR(VLOOKUP($B819,'NOV 13'!$A$9:$C$520,3,FALSE),0)</f>
        <v>222.89737</v>
      </c>
      <c r="P819" s="104">
        <f>IFERROR(VLOOKUP($B819,'DIC 13'!$A$9:$C$520,3,FALSE),0)</f>
        <v>230</v>
      </c>
    </row>
    <row r="820" spans="1:16" ht="15">
      <c r="A820" s="102"/>
      <c r="B820" s="32">
        <v>3301</v>
      </c>
      <c r="C820" s="33" t="s">
        <v>355</v>
      </c>
      <c r="D820" s="104"/>
      <c r="E820" s="104"/>
      <c r="F820" s="104"/>
      <c r="G820" s="104"/>
      <c r="H820" s="104"/>
      <c r="I820" s="104"/>
      <c r="J820" s="104"/>
      <c r="K820" s="104"/>
      <c r="L820" s="104"/>
      <c r="M820" s="104"/>
      <c r="N820" s="104">
        <f>IFERROR(VLOOKUP($B820,'OCT 13'!$A$9:$C$520,3,FALSE),0)</f>
        <v>0</v>
      </c>
      <c r="O820" s="104">
        <f>IFERROR(VLOOKUP($B820,'NOV 13'!$A$9:$C$520,3,FALSE),0)</f>
        <v>0</v>
      </c>
      <c r="P820" s="104">
        <f>IFERROR(VLOOKUP($B820,'DIC 13'!$A$9:$C$520,3,FALSE),0)</f>
        <v>0</v>
      </c>
    </row>
    <row r="821" spans="1:16" ht="15">
      <c r="A821" s="102"/>
      <c r="B821" s="32">
        <v>3302</v>
      </c>
      <c r="C821" s="33" t="s">
        <v>356</v>
      </c>
      <c r="D821" s="104"/>
      <c r="E821" s="104"/>
      <c r="F821" s="104"/>
      <c r="G821" s="104"/>
      <c r="H821" s="104"/>
      <c r="I821" s="104"/>
      <c r="J821" s="104"/>
      <c r="K821" s="104"/>
      <c r="L821" s="104"/>
      <c r="M821" s="104"/>
      <c r="N821" s="104">
        <f>IFERROR(VLOOKUP($B821,'OCT 13'!$A$9:$C$520,3,FALSE),0)</f>
        <v>0</v>
      </c>
      <c r="O821" s="104">
        <f>IFERROR(VLOOKUP($B821,'NOV 13'!$A$9:$C$520,3,FALSE),0)</f>
        <v>0</v>
      </c>
      <c r="P821" s="104">
        <f>IFERROR(VLOOKUP($B821,'DIC 13'!$A$9:$C$520,3,FALSE),0)</f>
        <v>0</v>
      </c>
    </row>
    <row r="822" spans="1:16" ht="15">
      <c r="A822" s="102"/>
      <c r="B822" s="32">
        <v>3303</v>
      </c>
      <c r="C822" s="33" t="s">
        <v>357</v>
      </c>
      <c r="D822" s="104"/>
      <c r="E822" s="104"/>
      <c r="F822" s="104"/>
      <c r="G822" s="104"/>
      <c r="H822" s="104"/>
      <c r="I822" s="104"/>
      <c r="J822" s="104"/>
      <c r="K822" s="104"/>
      <c r="L822" s="104"/>
      <c r="M822" s="104"/>
      <c r="N822" s="104">
        <f>IFERROR(VLOOKUP($B822,'OCT 13'!$A$9:$C$520,3,FALSE),0)</f>
        <v>215.74352999999999</v>
      </c>
      <c r="O822" s="104">
        <f>IFERROR(VLOOKUP($B822,'NOV 13'!$A$9:$C$520,3,FALSE),0)</f>
        <v>222.89737</v>
      </c>
      <c r="P822" s="104">
        <f>IFERROR(VLOOKUP($B822,'DIC 13'!$A$9:$C$520,3,FALSE),0)</f>
        <v>230</v>
      </c>
    </row>
    <row r="823" spans="1:16" ht="15">
      <c r="A823" s="102"/>
      <c r="B823" s="32">
        <v>330305</v>
      </c>
      <c r="C823" s="33" t="s">
        <v>358</v>
      </c>
      <c r="D823" s="104"/>
      <c r="E823" s="104"/>
      <c r="F823" s="104"/>
      <c r="G823" s="104"/>
      <c r="H823" s="104"/>
      <c r="I823" s="104"/>
      <c r="J823" s="104"/>
      <c r="K823" s="104"/>
      <c r="L823" s="104"/>
      <c r="M823" s="104"/>
      <c r="N823" s="104">
        <f>IFERROR(VLOOKUP($B823,'OCT 13'!$A$9:$C$520,3,FALSE),0)</f>
        <v>0</v>
      </c>
      <c r="O823" s="104">
        <f>IFERROR(VLOOKUP($B823,'NOV 13'!$A$9:$C$520,3,FALSE),0)</f>
        <v>0</v>
      </c>
      <c r="P823" s="104">
        <f>IFERROR(VLOOKUP($B823,'DIC 13'!$A$9:$C$520,3,FALSE),0)</f>
        <v>0</v>
      </c>
    </row>
    <row r="824" spans="1:16" ht="15">
      <c r="A824" s="102"/>
      <c r="B824" s="32">
        <v>330310</v>
      </c>
      <c r="C824" s="33" t="s">
        <v>359</v>
      </c>
      <c r="D824" s="104"/>
      <c r="E824" s="104"/>
      <c r="F824" s="104"/>
      <c r="G824" s="104"/>
      <c r="H824" s="104"/>
      <c r="I824" s="104"/>
      <c r="J824" s="104"/>
      <c r="K824" s="104"/>
      <c r="L824" s="104"/>
      <c r="M824" s="104"/>
      <c r="N824" s="104">
        <f>IFERROR(VLOOKUP($B824,'OCT 13'!$A$9:$C$520,3,FALSE),0)</f>
        <v>215.74352999999999</v>
      </c>
      <c r="O824" s="104">
        <f>IFERROR(VLOOKUP($B824,'NOV 13'!$A$9:$C$520,3,FALSE),0)</f>
        <v>222.89737</v>
      </c>
      <c r="P824" s="104">
        <f>IFERROR(VLOOKUP($B824,'DIC 13'!$A$9:$C$520,3,FALSE),0)</f>
        <v>230</v>
      </c>
    </row>
    <row r="825" spans="1:16" ht="15">
      <c r="A825" s="102"/>
      <c r="B825" s="32">
        <v>330390</v>
      </c>
      <c r="C825" s="33" t="s">
        <v>111</v>
      </c>
      <c r="D825" s="104"/>
      <c r="E825" s="104"/>
      <c r="F825" s="104"/>
      <c r="G825" s="104"/>
      <c r="H825" s="104"/>
      <c r="I825" s="104"/>
      <c r="J825" s="104"/>
      <c r="K825" s="104"/>
      <c r="L825" s="104"/>
      <c r="M825" s="104"/>
      <c r="N825" s="104">
        <f>IFERROR(VLOOKUP($B825,'OCT 13'!$A$9:$C$520,3,FALSE),0)</f>
        <v>0</v>
      </c>
      <c r="O825" s="104">
        <f>IFERROR(VLOOKUP($B825,'NOV 13'!$A$9:$C$520,3,FALSE),0)</f>
        <v>0</v>
      </c>
      <c r="P825" s="104">
        <f>IFERROR(VLOOKUP($B825,'DIC 13'!$A$9:$C$520,3,FALSE),0)</f>
        <v>0</v>
      </c>
    </row>
    <row r="826" spans="1:16" ht="15">
      <c r="A826" s="102"/>
      <c r="B826" s="32">
        <v>3304</v>
      </c>
      <c r="C826" s="33" t="s">
        <v>360</v>
      </c>
      <c r="D826" s="104"/>
      <c r="E826" s="104"/>
      <c r="F826" s="104"/>
      <c r="G826" s="104"/>
      <c r="H826" s="104"/>
      <c r="I826" s="104"/>
      <c r="J826" s="104"/>
      <c r="K826" s="104"/>
      <c r="L826" s="104"/>
      <c r="M826" s="104"/>
      <c r="N826" s="104">
        <f>IFERROR(VLOOKUP($B826,'OCT 13'!$A$9:$C$520,3,FALSE),0)</f>
        <v>0</v>
      </c>
      <c r="O826" s="104">
        <f>IFERROR(VLOOKUP($B826,'NOV 13'!$A$9:$C$520,3,FALSE),0)</f>
        <v>0</v>
      </c>
      <c r="P826" s="104">
        <f>IFERROR(VLOOKUP($B826,'DIC 13'!$A$9:$C$520,3,FALSE),0)</f>
        <v>0</v>
      </c>
    </row>
    <row r="827" spans="1:16" ht="15">
      <c r="A827" s="102"/>
      <c r="B827" s="32">
        <v>3305</v>
      </c>
      <c r="C827" s="33" t="s">
        <v>361</v>
      </c>
      <c r="D827" s="104"/>
      <c r="E827" s="104"/>
      <c r="F827" s="104"/>
      <c r="G827" s="104"/>
      <c r="H827" s="104"/>
      <c r="I827" s="104"/>
      <c r="J827" s="104"/>
      <c r="K827" s="104"/>
      <c r="L827" s="104"/>
      <c r="M827" s="104"/>
      <c r="N827" s="104">
        <f>IFERROR(VLOOKUP($B827,'OCT 13'!$A$9:$C$520,3,FALSE),0)</f>
        <v>0</v>
      </c>
      <c r="O827" s="104">
        <f>IFERROR(VLOOKUP($B827,'NOV 13'!$A$9:$C$520,3,FALSE),0)</f>
        <v>0</v>
      </c>
      <c r="P827" s="104">
        <f>IFERROR(VLOOKUP($B827,'DIC 13'!$A$9:$C$520,3,FALSE),0)</f>
        <v>0</v>
      </c>
    </row>
    <row r="828" spans="1:16" ht="15">
      <c r="A828" s="102"/>
      <c r="B828">
        <v>3306</v>
      </c>
      <c r="C828" t="s">
        <v>805</v>
      </c>
      <c r="D828" s="104"/>
      <c r="E828" s="104"/>
      <c r="F828" s="104"/>
      <c r="G828" s="104"/>
      <c r="H828" s="104"/>
      <c r="I828" s="104"/>
      <c r="J828" s="104"/>
      <c r="K828" s="104"/>
      <c r="L828" s="104"/>
      <c r="M828" s="104"/>
      <c r="N828" s="104">
        <f>IFERROR(VLOOKUP($B828,'OCT 13'!$A$9:$C$520,3,FALSE),0)</f>
        <v>0</v>
      </c>
      <c r="O828" s="104">
        <f>IFERROR(VLOOKUP($B828,'NOV 13'!$A$9:$C$520,3,FALSE),0)</f>
        <v>0</v>
      </c>
      <c r="P828" s="104">
        <f>IFERROR(VLOOKUP($B828,'DIC 13'!$A$9:$C$520,3,FALSE),0)</f>
        <v>0</v>
      </c>
    </row>
    <row r="829" spans="1:16" ht="15">
      <c r="A829" s="102"/>
      <c r="B829">
        <v>330605</v>
      </c>
      <c r="C829" t="s">
        <v>806</v>
      </c>
      <c r="D829" s="104"/>
      <c r="E829" s="104"/>
      <c r="F829" s="104"/>
      <c r="G829" s="104"/>
      <c r="H829" s="104"/>
      <c r="I829" s="104"/>
      <c r="J829" s="104"/>
      <c r="K829" s="104"/>
      <c r="L829" s="104"/>
      <c r="M829" s="104"/>
      <c r="N829" s="104">
        <f>IFERROR(VLOOKUP($B829,'OCT 13'!$A$9:$C$520,3,FALSE),0)</f>
        <v>0</v>
      </c>
      <c r="O829" s="104">
        <f>IFERROR(VLOOKUP($B829,'NOV 13'!$A$9:$C$520,3,FALSE),0)</f>
        <v>0</v>
      </c>
      <c r="P829" s="104">
        <f>IFERROR(VLOOKUP($B829,'DIC 13'!$A$9:$C$520,3,FALSE),0)</f>
        <v>0</v>
      </c>
    </row>
    <row r="830" spans="1:16" ht="15">
      <c r="A830" s="102"/>
      <c r="B830">
        <v>330610</v>
      </c>
      <c r="C830" t="s">
        <v>807</v>
      </c>
      <c r="D830" s="104"/>
      <c r="E830" s="104"/>
      <c r="F830" s="104"/>
      <c r="G830" s="104"/>
      <c r="H830" s="104"/>
      <c r="I830" s="104"/>
      <c r="J830" s="104"/>
      <c r="K830" s="104"/>
      <c r="L830" s="104"/>
      <c r="M830" s="104"/>
      <c r="N830" s="104">
        <f>IFERROR(VLOOKUP($B830,'OCT 13'!$A$9:$C$520,3,FALSE),0)</f>
        <v>0</v>
      </c>
      <c r="O830" s="104">
        <f>IFERROR(VLOOKUP($B830,'NOV 13'!$A$9:$C$520,3,FALSE),0)</f>
        <v>0</v>
      </c>
      <c r="P830" s="104">
        <f>IFERROR(VLOOKUP($B830,'DIC 13'!$A$9:$C$520,3,FALSE),0)</f>
        <v>0</v>
      </c>
    </row>
    <row r="831" spans="1:16" ht="15">
      <c r="A831" s="102"/>
      <c r="B831">
        <v>330615</v>
      </c>
      <c r="C831" t="s">
        <v>808</v>
      </c>
      <c r="D831" s="104"/>
      <c r="E831" s="104"/>
      <c r="F831" s="104"/>
      <c r="G831" s="104"/>
      <c r="H831" s="104"/>
      <c r="I831" s="104"/>
      <c r="J831" s="104"/>
      <c r="K831" s="104"/>
      <c r="L831" s="104"/>
      <c r="M831" s="104"/>
      <c r="N831" s="104">
        <f>IFERROR(VLOOKUP($B831,'OCT 13'!$A$9:$C$520,3,FALSE),0)</f>
        <v>0</v>
      </c>
      <c r="O831" s="104">
        <f>IFERROR(VLOOKUP($B831,'NOV 13'!$A$9:$C$520,3,FALSE),0)</f>
        <v>0</v>
      </c>
      <c r="P831" s="104">
        <f>IFERROR(VLOOKUP($B831,'DIC 13'!$A$9:$C$520,3,FALSE),0)</f>
        <v>0</v>
      </c>
    </row>
    <row r="832" spans="1:16" ht="15">
      <c r="A832" s="102"/>
      <c r="B832">
        <v>330620</v>
      </c>
      <c r="C832" t="s">
        <v>809</v>
      </c>
      <c r="D832" s="104"/>
      <c r="E832" s="104"/>
      <c r="F832" s="104"/>
      <c r="G832" s="104"/>
      <c r="H832" s="104"/>
      <c r="I832" s="104"/>
      <c r="J832" s="104"/>
      <c r="K832" s="104"/>
      <c r="L832" s="104"/>
      <c r="M832" s="104"/>
      <c r="N832" s="104">
        <f>IFERROR(VLOOKUP($B832,'OCT 13'!$A$9:$C$520,3,FALSE),0)</f>
        <v>0</v>
      </c>
      <c r="O832" s="104">
        <f>IFERROR(VLOOKUP($B832,'NOV 13'!$A$9:$C$520,3,FALSE),0)</f>
        <v>0</v>
      </c>
      <c r="P832" s="104">
        <f>IFERROR(VLOOKUP($B832,'DIC 13'!$A$9:$C$520,3,FALSE),0)</f>
        <v>0</v>
      </c>
    </row>
    <row r="833" spans="1:16" ht="15">
      <c r="A833" s="102"/>
      <c r="B833">
        <v>330625</v>
      </c>
      <c r="C833" t="s">
        <v>810</v>
      </c>
      <c r="D833" s="104"/>
      <c r="E833" s="104"/>
      <c r="F833" s="104"/>
      <c r="G833" s="104"/>
      <c r="H833" s="104"/>
      <c r="I833" s="104"/>
      <c r="J833" s="104"/>
      <c r="K833" s="104"/>
      <c r="L833" s="104"/>
      <c r="M833" s="104"/>
      <c r="N833" s="104">
        <f>IFERROR(VLOOKUP($B833,'OCT 13'!$A$9:$C$520,3,FALSE),0)</f>
        <v>0</v>
      </c>
      <c r="O833" s="104">
        <f>IFERROR(VLOOKUP($B833,'NOV 13'!$A$9:$C$520,3,FALSE),0)</f>
        <v>0</v>
      </c>
      <c r="P833" s="104">
        <f>IFERROR(VLOOKUP($B833,'DIC 13'!$A$9:$C$520,3,FALSE),0)</f>
        <v>0</v>
      </c>
    </row>
    <row r="834" spans="1:16" ht="15">
      <c r="A834" s="102"/>
      <c r="B834">
        <v>330630</v>
      </c>
      <c r="C834" t="s">
        <v>811</v>
      </c>
      <c r="D834" s="104"/>
      <c r="E834" s="104"/>
      <c r="F834" s="104"/>
      <c r="G834" s="104"/>
      <c r="H834" s="104"/>
      <c r="I834" s="104"/>
      <c r="J834" s="104"/>
      <c r="K834" s="104"/>
      <c r="L834" s="104"/>
      <c r="M834" s="104"/>
      <c r="N834" s="104">
        <f>IFERROR(VLOOKUP($B834,'OCT 13'!$A$9:$C$520,3,FALSE),0)</f>
        <v>0</v>
      </c>
      <c r="O834" s="104">
        <f>IFERROR(VLOOKUP($B834,'NOV 13'!$A$9:$C$520,3,FALSE),0)</f>
        <v>0</v>
      </c>
      <c r="P834" s="104">
        <f>IFERROR(VLOOKUP($B834,'DIC 13'!$A$9:$C$520,3,FALSE),0)</f>
        <v>0</v>
      </c>
    </row>
    <row r="835" spans="1:16" ht="15">
      <c r="A835" s="102"/>
      <c r="B835">
        <v>330635</v>
      </c>
      <c r="C835" t="s">
        <v>812</v>
      </c>
      <c r="D835" s="104"/>
      <c r="E835" s="104"/>
      <c r="F835" s="104"/>
      <c r="G835" s="104"/>
      <c r="H835" s="104"/>
      <c r="I835" s="104"/>
      <c r="J835" s="104"/>
      <c r="K835" s="104"/>
      <c r="L835" s="104"/>
      <c r="M835" s="104"/>
      <c r="N835" s="104">
        <f>IFERROR(VLOOKUP($B835,'OCT 13'!$A$9:$C$520,3,FALSE),0)</f>
        <v>0</v>
      </c>
      <c r="O835" s="104">
        <f>IFERROR(VLOOKUP($B835,'NOV 13'!$A$9:$C$520,3,FALSE),0)</f>
        <v>0</v>
      </c>
      <c r="P835" s="104">
        <f>IFERROR(VLOOKUP($B835,'DIC 13'!$A$9:$C$520,3,FALSE),0)</f>
        <v>0</v>
      </c>
    </row>
    <row r="836" spans="1:16" ht="15">
      <c r="A836" s="102"/>
      <c r="B836">
        <v>330640</v>
      </c>
      <c r="C836" t="s">
        <v>813</v>
      </c>
      <c r="D836" s="104"/>
      <c r="E836" s="104"/>
      <c r="F836" s="104"/>
      <c r="G836" s="104"/>
      <c r="H836" s="104"/>
      <c r="I836" s="104"/>
      <c r="J836" s="104"/>
      <c r="K836" s="104"/>
      <c r="L836" s="104"/>
      <c r="M836" s="104"/>
      <c r="N836" s="104">
        <f>IFERROR(VLOOKUP($B836,'OCT 13'!$A$9:$C$520,3,FALSE),0)</f>
        <v>0</v>
      </c>
      <c r="O836" s="104">
        <f>IFERROR(VLOOKUP($B836,'NOV 13'!$A$9:$C$520,3,FALSE),0)</f>
        <v>0</v>
      </c>
      <c r="P836" s="104">
        <f>IFERROR(VLOOKUP($B836,'DIC 13'!$A$9:$C$520,3,FALSE),0)</f>
        <v>0</v>
      </c>
    </row>
    <row r="837" spans="1:16" ht="15">
      <c r="A837" s="102"/>
      <c r="B837">
        <v>330645</v>
      </c>
      <c r="C837" t="s">
        <v>814</v>
      </c>
      <c r="D837" s="104"/>
      <c r="E837" s="104"/>
      <c r="F837" s="104"/>
      <c r="G837" s="104"/>
      <c r="H837" s="104"/>
      <c r="I837" s="104"/>
      <c r="J837" s="104"/>
      <c r="K837" s="104"/>
      <c r="L837" s="104"/>
      <c r="M837" s="104"/>
      <c r="N837" s="104">
        <f>IFERROR(VLOOKUP($B837,'OCT 13'!$A$9:$C$520,3,FALSE),0)</f>
        <v>0</v>
      </c>
      <c r="O837" s="104">
        <f>IFERROR(VLOOKUP($B837,'NOV 13'!$A$9:$C$520,3,FALSE),0)</f>
        <v>0</v>
      </c>
      <c r="P837" s="104">
        <f>IFERROR(VLOOKUP($B837,'DIC 13'!$A$9:$C$520,3,FALSE),0)</f>
        <v>0</v>
      </c>
    </row>
    <row r="838" spans="1:16" ht="15">
      <c r="A838" s="102"/>
      <c r="B838" s="32">
        <v>3310</v>
      </c>
      <c r="C838" s="33" t="s">
        <v>362</v>
      </c>
      <c r="D838" s="104"/>
      <c r="E838" s="104"/>
      <c r="F838" s="104"/>
      <c r="G838" s="104"/>
      <c r="H838" s="104"/>
      <c r="I838" s="104"/>
      <c r="J838" s="104"/>
      <c r="K838" s="104"/>
      <c r="L838" s="104"/>
      <c r="M838" s="104"/>
      <c r="N838" s="104">
        <f>IFERROR(VLOOKUP($B838,'OCT 13'!$A$9:$C$520,3,FALSE),0)</f>
        <v>0</v>
      </c>
      <c r="O838" s="104">
        <f>IFERROR(VLOOKUP($B838,'NOV 13'!$A$9:$C$520,3,FALSE),0)</f>
        <v>0</v>
      </c>
      <c r="P838" s="104">
        <f>IFERROR(VLOOKUP($B838,'DIC 13'!$A$9:$C$520,3,FALSE),0)</f>
        <v>0</v>
      </c>
    </row>
    <row r="839" spans="1:16" ht="15">
      <c r="A839" s="102"/>
      <c r="B839" s="32">
        <v>34</v>
      </c>
      <c r="C839" s="33" t="s">
        <v>363</v>
      </c>
      <c r="D839" s="104"/>
      <c r="E839" s="104"/>
      <c r="F839" s="104"/>
      <c r="G839" s="104"/>
      <c r="H839" s="104"/>
      <c r="I839" s="104"/>
      <c r="J839" s="104"/>
      <c r="K839" s="104"/>
      <c r="L839" s="104"/>
      <c r="M839" s="104"/>
      <c r="N839" s="104">
        <f>IFERROR(VLOOKUP($B839,'OCT 13'!$A$9:$C$520,3,FALSE),0)</f>
        <v>0</v>
      </c>
      <c r="O839" s="104">
        <f>IFERROR(VLOOKUP($B839,'NOV 13'!$A$9:$C$520,3,FALSE),0)</f>
        <v>0</v>
      </c>
      <c r="P839" s="104">
        <f>IFERROR(VLOOKUP($B839,'DIC 13'!$A$9:$C$520,3,FALSE),0)</f>
        <v>0</v>
      </c>
    </row>
    <row r="840" spans="1:16" ht="15">
      <c r="A840" s="102"/>
      <c r="B840" s="32">
        <v>3401</v>
      </c>
      <c r="C840" s="33" t="s">
        <v>364</v>
      </c>
      <c r="D840" s="104"/>
      <c r="E840" s="104"/>
      <c r="F840" s="104"/>
      <c r="G840" s="104"/>
      <c r="H840" s="104"/>
      <c r="I840" s="104"/>
      <c r="J840" s="104"/>
      <c r="K840" s="104"/>
      <c r="L840" s="104"/>
      <c r="M840" s="104"/>
      <c r="N840" s="104">
        <f>IFERROR(VLOOKUP($B840,'OCT 13'!$A$9:$C$520,3,FALSE),0)</f>
        <v>0</v>
      </c>
      <c r="O840" s="104">
        <f>IFERROR(VLOOKUP($B840,'NOV 13'!$A$9:$C$520,3,FALSE),0)</f>
        <v>0</v>
      </c>
      <c r="P840" s="104">
        <f>IFERROR(VLOOKUP($B840,'DIC 13'!$A$9:$C$520,3,FALSE),0)</f>
        <v>0</v>
      </c>
    </row>
    <row r="841" spans="1:16" ht="15">
      <c r="A841" s="102"/>
      <c r="B841" s="32">
        <v>3402</v>
      </c>
      <c r="C841" s="33" t="s">
        <v>365</v>
      </c>
      <c r="D841" s="104"/>
      <c r="E841" s="104"/>
      <c r="F841" s="104"/>
      <c r="G841" s="104"/>
      <c r="H841" s="104"/>
      <c r="I841" s="104"/>
      <c r="J841" s="104"/>
      <c r="K841" s="104"/>
      <c r="L841" s="104"/>
      <c r="M841" s="104"/>
      <c r="N841" s="104">
        <f>IFERROR(VLOOKUP($B841,'OCT 13'!$A$9:$C$520,3,FALSE),0)</f>
        <v>0</v>
      </c>
      <c r="O841" s="104">
        <f>IFERROR(VLOOKUP($B841,'NOV 13'!$A$9:$C$520,3,FALSE),0)</f>
        <v>0</v>
      </c>
      <c r="P841" s="104">
        <f>IFERROR(VLOOKUP($B841,'DIC 13'!$A$9:$C$520,3,FALSE),0)</f>
        <v>0</v>
      </c>
    </row>
    <row r="842" spans="1:16" ht="15">
      <c r="A842" s="102"/>
      <c r="B842" s="32">
        <v>340205</v>
      </c>
      <c r="C842" s="33" t="s">
        <v>366</v>
      </c>
      <c r="D842" s="104"/>
      <c r="E842" s="104"/>
      <c r="F842" s="104"/>
      <c r="G842" s="104"/>
      <c r="H842" s="104"/>
      <c r="I842" s="104"/>
      <c r="J842" s="104"/>
      <c r="K842" s="104"/>
      <c r="L842" s="104"/>
      <c r="M842" s="104"/>
      <c r="N842" s="104">
        <f>IFERROR(VLOOKUP($B842,'OCT 13'!$A$9:$C$520,3,FALSE),0)</f>
        <v>0</v>
      </c>
      <c r="O842" s="104">
        <f>IFERROR(VLOOKUP($B842,'NOV 13'!$A$9:$C$520,3,FALSE),0)</f>
        <v>0</v>
      </c>
      <c r="P842" s="104">
        <f>IFERROR(VLOOKUP($B842,'DIC 13'!$A$9:$C$520,3,FALSE),0)</f>
        <v>0</v>
      </c>
    </row>
    <row r="843" spans="1:16" ht="15">
      <c r="A843" s="102"/>
      <c r="B843" s="32">
        <v>340210</v>
      </c>
      <c r="C843" s="33" t="s">
        <v>367</v>
      </c>
      <c r="D843" s="104"/>
      <c r="E843" s="104"/>
      <c r="F843" s="104"/>
      <c r="G843" s="104"/>
      <c r="H843" s="104"/>
      <c r="I843" s="104"/>
      <c r="J843" s="104"/>
      <c r="K843" s="104"/>
      <c r="L843" s="104"/>
      <c r="M843" s="104"/>
      <c r="N843" s="104">
        <f>IFERROR(VLOOKUP($B843,'OCT 13'!$A$9:$C$520,3,FALSE),0)</f>
        <v>0</v>
      </c>
      <c r="O843" s="104">
        <f>IFERROR(VLOOKUP($B843,'NOV 13'!$A$9:$C$520,3,FALSE),0)</f>
        <v>0</v>
      </c>
      <c r="P843" s="104">
        <f>IFERROR(VLOOKUP($B843,'DIC 13'!$A$9:$C$520,3,FALSE),0)</f>
        <v>0</v>
      </c>
    </row>
    <row r="844" spans="1:16" ht="15">
      <c r="A844" s="102"/>
      <c r="B844" s="32">
        <v>3490</v>
      </c>
      <c r="C844" s="33" t="s">
        <v>126</v>
      </c>
      <c r="D844" s="104"/>
      <c r="E844" s="104"/>
      <c r="F844" s="104"/>
      <c r="G844" s="104"/>
      <c r="H844" s="104"/>
      <c r="I844" s="104"/>
      <c r="J844" s="104"/>
      <c r="K844" s="104"/>
      <c r="L844" s="104"/>
      <c r="M844" s="104"/>
      <c r="N844" s="104">
        <f>IFERROR(VLOOKUP($B844,'OCT 13'!$A$9:$C$520,3,FALSE),0)</f>
        <v>0</v>
      </c>
      <c r="O844" s="104">
        <f>IFERROR(VLOOKUP($B844,'NOV 13'!$A$9:$C$520,3,FALSE),0)</f>
        <v>0</v>
      </c>
      <c r="P844" s="104">
        <f>IFERROR(VLOOKUP($B844,'DIC 13'!$A$9:$C$520,3,FALSE),0)</f>
        <v>0</v>
      </c>
    </row>
    <row r="845" spans="1:16" ht="15">
      <c r="A845" s="102"/>
      <c r="B845" s="32">
        <v>35</v>
      </c>
      <c r="C845" s="33" t="s">
        <v>368</v>
      </c>
      <c r="D845" s="104"/>
      <c r="E845" s="104"/>
      <c r="F845" s="104"/>
      <c r="G845" s="104"/>
      <c r="H845" s="104"/>
      <c r="I845" s="104"/>
      <c r="J845" s="104"/>
      <c r="K845" s="104"/>
      <c r="L845" s="104"/>
      <c r="M845" s="104"/>
      <c r="N845" s="104">
        <f>IFERROR(VLOOKUP($B845,'OCT 13'!$A$9:$C$520,3,FALSE),0)</f>
        <v>0</v>
      </c>
      <c r="O845" s="104">
        <f>IFERROR(VLOOKUP($B845,'NOV 13'!$A$9:$C$520,3,FALSE),0)</f>
        <v>0</v>
      </c>
      <c r="P845" s="104">
        <f>IFERROR(VLOOKUP($B845,'DIC 13'!$A$9:$C$520,3,FALSE),0)</f>
        <v>0</v>
      </c>
    </row>
    <row r="846" spans="1:16" ht="15">
      <c r="A846" s="102"/>
      <c r="B846" s="32">
        <v>3501</v>
      </c>
      <c r="C846" s="33" t="s">
        <v>369</v>
      </c>
      <c r="D846" s="104"/>
      <c r="E846" s="104"/>
      <c r="F846" s="104"/>
      <c r="G846" s="104"/>
      <c r="H846" s="104"/>
      <c r="I846" s="104"/>
      <c r="J846" s="104"/>
      <c r="K846" s="104"/>
      <c r="L846" s="104"/>
      <c r="M846" s="104"/>
      <c r="N846" s="104">
        <f>IFERROR(VLOOKUP($B846,'OCT 13'!$A$9:$C$520,3,FALSE),0)</f>
        <v>0</v>
      </c>
      <c r="O846" s="104">
        <f>IFERROR(VLOOKUP($B846,'NOV 13'!$A$9:$C$520,3,FALSE),0)</f>
        <v>0</v>
      </c>
      <c r="P846" s="104">
        <f>IFERROR(VLOOKUP($B846,'DIC 13'!$A$9:$C$520,3,FALSE),0)</f>
        <v>0</v>
      </c>
    </row>
    <row r="847" spans="1:16" ht="15">
      <c r="A847" s="102"/>
      <c r="B847" s="32">
        <v>3502</v>
      </c>
      <c r="C847" s="33" t="s">
        <v>370</v>
      </c>
      <c r="D847" s="104"/>
      <c r="E847" s="104"/>
      <c r="F847" s="104"/>
      <c r="G847" s="104"/>
      <c r="H847" s="104"/>
      <c r="I847" s="104"/>
      <c r="J847" s="104"/>
      <c r="K847" s="104"/>
      <c r="L847" s="104"/>
      <c r="M847" s="104"/>
      <c r="N847" s="104">
        <f>IFERROR(VLOOKUP($B847,'OCT 13'!$A$9:$C$520,3,FALSE),0)</f>
        <v>0</v>
      </c>
      <c r="O847" s="104">
        <f>IFERROR(VLOOKUP($B847,'NOV 13'!$A$9:$C$520,3,FALSE),0)</f>
        <v>0</v>
      </c>
      <c r="P847" s="104">
        <f>IFERROR(VLOOKUP($B847,'DIC 13'!$A$9:$C$520,3,FALSE),0)</f>
        <v>0</v>
      </c>
    </row>
    <row r="848" spans="1:16" ht="15">
      <c r="A848" s="102"/>
      <c r="B848" s="32">
        <v>36</v>
      </c>
      <c r="C848" s="33" t="s">
        <v>371</v>
      </c>
      <c r="D848" s="104"/>
      <c r="E848" s="104"/>
      <c r="F848" s="104"/>
      <c r="G848" s="104"/>
      <c r="H848" s="104"/>
      <c r="I848" s="104"/>
      <c r="J848" s="104"/>
      <c r="K848" s="104"/>
      <c r="L848" s="104"/>
      <c r="M848" s="104"/>
      <c r="N848" s="104">
        <f>IFERROR(VLOOKUP($B848,'OCT 13'!$A$9:$C$520,3,FALSE),0)</f>
        <v>0</v>
      </c>
      <c r="O848" s="104">
        <f>IFERROR(VLOOKUP($B848,'NOV 13'!$A$9:$C$520,3,FALSE),0)</f>
        <v>0</v>
      </c>
      <c r="P848" s="104">
        <f>IFERROR(VLOOKUP($B848,'DIC 13'!$A$9:$C$520,3,FALSE),0)</f>
        <v>-8.5624000000000002</v>
      </c>
    </row>
    <row r="849" spans="1:16" ht="15">
      <c r="A849" s="102"/>
      <c r="B849" s="32">
        <v>3601</v>
      </c>
      <c r="C849" s="33" t="s">
        <v>372</v>
      </c>
      <c r="D849" s="104"/>
      <c r="E849" s="104"/>
      <c r="F849" s="104"/>
      <c r="G849" s="104"/>
      <c r="H849" s="104"/>
      <c r="I849" s="104"/>
      <c r="J849" s="104"/>
      <c r="K849" s="104"/>
      <c r="L849" s="104"/>
      <c r="M849" s="104"/>
      <c r="N849" s="104">
        <f>IFERROR(VLOOKUP($B849,'OCT 13'!$A$9:$C$520,3,FALSE),0)</f>
        <v>0</v>
      </c>
      <c r="O849" s="104">
        <f>IFERROR(VLOOKUP($B849,'NOV 13'!$A$9:$C$520,3,FALSE),0)</f>
        <v>0</v>
      </c>
      <c r="P849" s="104">
        <f>IFERROR(VLOOKUP($B849,'DIC 13'!$A$9:$C$520,3,FALSE),0)</f>
        <v>0</v>
      </c>
    </row>
    <row r="850" spans="1:16" ht="15">
      <c r="A850" s="102"/>
      <c r="B850" s="32">
        <v>3602</v>
      </c>
      <c r="C850" s="33" t="s">
        <v>373</v>
      </c>
      <c r="D850" s="104"/>
      <c r="E850" s="104"/>
      <c r="F850" s="104"/>
      <c r="G850" s="104"/>
      <c r="H850" s="104"/>
      <c r="I850" s="104"/>
      <c r="J850" s="104"/>
      <c r="K850" s="104"/>
      <c r="L850" s="104"/>
      <c r="M850" s="104"/>
      <c r="N850" s="104">
        <f>IFERROR(VLOOKUP($B850,'OCT 13'!$A$9:$C$520,3,FALSE),0)</f>
        <v>0</v>
      </c>
      <c r="O850" s="104">
        <f>IFERROR(VLOOKUP($B850,'NOV 13'!$A$9:$C$520,3,FALSE),0)</f>
        <v>0</v>
      </c>
      <c r="P850" s="104">
        <f>IFERROR(VLOOKUP($B850,'DIC 13'!$A$9:$C$520,3,FALSE),0)</f>
        <v>0</v>
      </c>
    </row>
    <row r="851" spans="1:16" ht="15">
      <c r="A851" s="102"/>
      <c r="B851" s="32">
        <v>3603</v>
      </c>
      <c r="C851" s="33" t="s">
        <v>770</v>
      </c>
      <c r="D851" s="104"/>
      <c r="E851" s="104"/>
      <c r="F851" s="104"/>
      <c r="G851" s="104"/>
      <c r="H851" s="104"/>
      <c r="I851" s="104"/>
      <c r="J851" s="104"/>
      <c r="K851" s="104"/>
      <c r="L851" s="104"/>
      <c r="M851" s="104"/>
      <c r="N851" s="104">
        <f>IFERROR(VLOOKUP($B851,'OCT 13'!$A$9:$C$520,3,FALSE),0)</f>
        <v>0</v>
      </c>
      <c r="O851" s="104">
        <f>IFERROR(VLOOKUP($B851,'NOV 13'!$A$9:$C$520,3,FALSE),0)</f>
        <v>0</v>
      </c>
      <c r="P851" s="104">
        <f>IFERROR(VLOOKUP($B851,'DIC 13'!$A$9:$C$520,3,FALSE),0)</f>
        <v>0</v>
      </c>
    </row>
    <row r="852" spans="1:16" ht="15">
      <c r="A852" s="102"/>
      <c r="B852" s="32">
        <v>3604</v>
      </c>
      <c r="C852" s="33" t="s">
        <v>374</v>
      </c>
      <c r="D852" s="104"/>
      <c r="E852" s="104"/>
      <c r="F852" s="104"/>
      <c r="G852" s="104"/>
      <c r="H852" s="104"/>
      <c r="I852" s="104"/>
      <c r="J852" s="104"/>
      <c r="K852" s="104"/>
      <c r="L852" s="104"/>
      <c r="M852" s="104"/>
      <c r="N852" s="104">
        <f>IFERROR(VLOOKUP($B852,'OCT 13'!$A$9:$C$520,3,FALSE),0)</f>
        <v>0</v>
      </c>
      <c r="O852" s="104">
        <f>IFERROR(VLOOKUP($B852,'NOV 13'!$A$9:$C$520,3,FALSE),0)</f>
        <v>0</v>
      </c>
      <c r="P852" s="104">
        <f>IFERROR(VLOOKUP($B852,'DIC 13'!$A$9:$C$520,3,FALSE),0)</f>
        <v>-8.5624000000000002</v>
      </c>
    </row>
    <row r="853" spans="1:16" ht="15">
      <c r="A853" s="102"/>
      <c r="B853" s="32">
        <v>3</v>
      </c>
      <c r="C853" s="33" t="s">
        <v>375</v>
      </c>
      <c r="D853" s="104"/>
      <c r="E853" s="104"/>
      <c r="F853" s="104"/>
      <c r="G853" s="104"/>
      <c r="H853" s="104"/>
      <c r="I853" s="104"/>
      <c r="J853" s="104"/>
      <c r="K853" s="104"/>
      <c r="L853" s="104"/>
      <c r="M853" s="104"/>
      <c r="N853" s="104">
        <f>IFERROR(VLOOKUP($B853,'OCT 13'!$A$9:$C$520,3,FALSE),0)</f>
        <v>255.74352999999999</v>
      </c>
      <c r="O853" s="104">
        <f>IFERROR(VLOOKUP($B853,'NOV 13'!$A$9:$C$520,3,FALSE),0)</f>
        <v>262.89737000000002</v>
      </c>
      <c r="P853" s="104">
        <f>IFERROR(VLOOKUP($B853,'DIC 13'!$A$9:$C$520,3,FALSE),0)</f>
        <v>261.43760000000003</v>
      </c>
    </row>
    <row r="854" spans="1:16" ht="15">
      <c r="A854" s="102"/>
      <c r="B854" s="32"/>
      <c r="C854" s="33"/>
      <c r="D854" s="104"/>
      <c r="E854" s="104"/>
      <c r="F854" s="104"/>
      <c r="G854" s="104"/>
      <c r="H854" s="104"/>
      <c r="I854" s="104"/>
      <c r="J854" s="104"/>
      <c r="K854" s="104"/>
      <c r="L854" s="104"/>
      <c r="M854" s="104"/>
      <c r="N854" s="104">
        <f>IFERROR(VLOOKUP($B854,'OCT 13'!$A$9:$C$520,3,FALSE),0)</f>
        <v>0</v>
      </c>
      <c r="O854" s="104">
        <f>IFERROR(VLOOKUP($B854,'NOV 13'!$A$9:$C$520,3,FALSE),0)</f>
        <v>0</v>
      </c>
      <c r="P854" s="104">
        <f>IFERROR(VLOOKUP($B854,'DIC 13'!$A$9:$C$520,3,FALSE),0)</f>
        <v>0</v>
      </c>
    </row>
    <row r="855" spans="1:16" ht="15">
      <c r="A855" s="102"/>
      <c r="B855" s="127" t="s">
        <v>906</v>
      </c>
      <c r="C855" s="33" t="s">
        <v>376</v>
      </c>
      <c r="D855" s="104"/>
      <c r="E855" s="104"/>
      <c r="F855" s="104"/>
      <c r="G855" s="104"/>
      <c r="H855" s="104"/>
      <c r="I855" s="104"/>
      <c r="J855" s="104"/>
      <c r="K855" s="104"/>
      <c r="L855" s="104"/>
      <c r="M855" s="104"/>
      <c r="N855" s="126">
        <f>+N853+N809</f>
        <v>258.53192999999999</v>
      </c>
      <c r="O855" s="126">
        <f t="shared" ref="O855:P855" si="2">+O853+O809</f>
        <v>267.96965</v>
      </c>
      <c r="P855" s="126">
        <f t="shared" si="2"/>
        <v>265.39592000000005</v>
      </c>
    </row>
    <row r="856" spans="1:16" ht="15">
      <c r="A856" s="102"/>
      <c r="B856" s="32"/>
      <c r="C856" s="33"/>
      <c r="D856" s="104"/>
      <c r="E856" s="104"/>
      <c r="F856" s="104"/>
      <c r="G856" s="104"/>
      <c r="H856" s="104"/>
      <c r="I856" s="104"/>
      <c r="J856" s="104"/>
      <c r="K856" s="104"/>
      <c r="L856" s="104"/>
      <c r="M856" s="104"/>
      <c r="N856" s="104">
        <f>IFERROR(VLOOKUP($B856,'OCT 13'!$A$9:$C$520,3,FALSE),0)</f>
        <v>0</v>
      </c>
      <c r="O856" s="104">
        <f>IFERROR(VLOOKUP($B856,'NOV 13'!$A$9:$C$520,3,FALSE),0)</f>
        <v>0</v>
      </c>
      <c r="P856" s="104">
        <f>IFERROR(VLOOKUP($B856,'DIC 13'!$A$9:$C$520,3,FALSE),0)</f>
        <v>0</v>
      </c>
    </row>
    <row r="857" spans="1:16" ht="15">
      <c r="A857" s="102"/>
      <c r="B857" s="32">
        <v>5</v>
      </c>
      <c r="C857" s="33" t="s">
        <v>377</v>
      </c>
      <c r="D857" s="104"/>
      <c r="E857" s="104"/>
      <c r="F857" s="104"/>
      <c r="G857" s="104"/>
      <c r="H857" s="104"/>
      <c r="I857" s="104"/>
      <c r="J857" s="104"/>
      <c r="K857" s="104"/>
      <c r="L857" s="104"/>
      <c r="M857" s="104"/>
      <c r="N857" s="104">
        <f>IFERROR(VLOOKUP($B857,'OCT 13'!$A$9:$C$520,3,FALSE),0)</f>
        <v>4.7271200000000002</v>
      </c>
      <c r="O857" s="104">
        <f>IFERROR(VLOOKUP($B857,'NOV 13'!$A$9:$C$520,3,FALSE),0)</f>
        <v>41.621730000000007</v>
      </c>
      <c r="P857" s="104">
        <f>IFERROR(VLOOKUP($B857,'DIC 13'!$A$9:$C$520,3,FALSE),0)</f>
        <v>79.78546</v>
      </c>
    </row>
    <row r="858" spans="1:16" ht="15">
      <c r="A858" s="102"/>
      <c r="B858" s="32"/>
      <c r="C858" s="33"/>
      <c r="D858" s="104"/>
      <c r="E858" s="104"/>
      <c r="F858" s="104"/>
      <c r="G858" s="104"/>
      <c r="H858" s="104"/>
      <c r="I858" s="104"/>
      <c r="J858" s="104"/>
      <c r="K858" s="104"/>
      <c r="L858" s="104"/>
      <c r="M858" s="104"/>
      <c r="N858" s="104">
        <f>IFERROR(VLOOKUP($B858,'OCT 13'!$A$9:$C$520,3,FALSE),0)</f>
        <v>0</v>
      </c>
      <c r="O858" s="104">
        <f>IFERROR(VLOOKUP($B858,'NOV 13'!$A$9:$C$520,3,FALSE),0)</f>
        <v>0</v>
      </c>
      <c r="P858" s="104">
        <f>IFERROR(VLOOKUP($B858,'DIC 13'!$A$9:$C$520,3,FALSE),0)</f>
        <v>0</v>
      </c>
    </row>
    <row r="859" spans="1:16" ht="15">
      <c r="A859" s="102"/>
      <c r="B859" s="127" t="s">
        <v>907</v>
      </c>
      <c r="C859" s="33" t="s">
        <v>378</v>
      </c>
      <c r="D859" s="104"/>
      <c r="E859" s="104"/>
      <c r="F859" s="104"/>
      <c r="G859" s="104"/>
      <c r="H859" s="104"/>
      <c r="I859" s="104"/>
      <c r="J859" s="104"/>
      <c r="K859" s="104"/>
      <c r="L859" s="104"/>
      <c r="M859" s="104"/>
      <c r="N859" s="126">
        <f>+N855+N857</f>
        <v>263.25905</v>
      </c>
      <c r="O859" s="126">
        <f t="shared" ref="O859:P859" si="3">+O855+O857</f>
        <v>309.59138000000002</v>
      </c>
      <c r="P859" s="126">
        <f t="shared" si="3"/>
        <v>345.18138000000005</v>
      </c>
    </row>
    <row r="860" spans="1:16" ht="15">
      <c r="A860" s="102"/>
      <c r="B860" s="32"/>
      <c r="C860" s="33"/>
      <c r="D860" s="104"/>
      <c r="E860" s="104"/>
      <c r="F860" s="104"/>
      <c r="G860" s="104"/>
      <c r="H860" s="104"/>
      <c r="I860" s="104"/>
      <c r="J860" s="104"/>
      <c r="K860" s="104"/>
      <c r="L860" s="104"/>
      <c r="M860" s="104"/>
      <c r="N860" s="104">
        <f>IFERROR(VLOOKUP($B860,'OCT 13'!$A$9:$C$520,3,FALSE),0)</f>
        <v>0</v>
      </c>
      <c r="O860" s="104">
        <f>IFERROR(VLOOKUP($B860,'NOV 13'!$A$9:$C$520,3,FALSE),0)</f>
        <v>0</v>
      </c>
      <c r="P860" s="104">
        <f>IFERROR(VLOOKUP($B860,'DIC 13'!$A$9:$C$520,3,FALSE),0)</f>
        <v>0</v>
      </c>
    </row>
    <row r="861" spans="1:16" ht="15">
      <c r="A861" s="102"/>
      <c r="B861" s="32"/>
      <c r="C861" s="33" t="s">
        <v>379</v>
      </c>
      <c r="D861" s="104"/>
      <c r="E861" s="104"/>
      <c r="F861" s="104"/>
      <c r="G861" s="104"/>
      <c r="H861" s="104"/>
      <c r="I861" s="104"/>
      <c r="J861" s="104"/>
      <c r="K861" s="104"/>
      <c r="L861" s="104"/>
      <c r="M861" s="104"/>
      <c r="N861" s="104">
        <f>IFERROR(VLOOKUP($B861,'OCT 13'!$A$9:$C$520,3,FALSE),0)</f>
        <v>0</v>
      </c>
      <c r="O861" s="104">
        <f>IFERROR(VLOOKUP($B861,'NOV 13'!$A$9:$C$520,3,FALSE),0)</f>
        <v>0</v>
      </c>
      <c r="P861" s="104">
        <f>IFERROR(VLOOKUP($B861,'DIC 13'!$A$9:$C$520,3,FALSE),0)</f>
        <v>0</v>
      </c>
    </row>
    <row r="862" spans="1:16" ht="15">
      <c r="A862" s="102"/>
      <c r="B862" s="32"/>
      <c r="C862" s="33"/>
      <c r="D862" s="104"/>
      <c r="E862" s="104"/>
      <c r="F862" s="104"/>
      <c r="G862" s="104"/>
      <c r="H862" s="104"/>
      <c r="I862" s="104"/>
      <c r="J862" s="104"/>
      <c r="K862" s="104"/>
      <c r="L862" s="104"/>
      <c r="M862" s="104"/>
      <c r="N862" s="104">
        <f>IFERROR(VLOOKUP($B862,'OCT 13'!$A$9:$C$520,3,FALSE),0)</f>
        <v>0</v>
      </c>
      <c r="O862" s="104">
        <f>IFERROR(VLOOKUP($B862,'NOV 13'!$A$9:$C$520,3,FALSE),0)</f>
        <v>0</v>
      </c>
      <c r="P862" s="104">
        <f>IFERROR(VLOOKUP($B862,'DIC 13'!$A$9:$C$520,3,FALSE),0)</f>
        <v>0</v>
      </c>
    </row>
    <row r="863" spans="1:16" ht="15">
      <c r="A863" s="102"/>
      <c r="B863" s="32">
        <v>6</v>
      </c>
      <c r="C863" s="33" t="s">
        <v>380</v>
      </c>
      <c r="D863" s="104"/>
      <c r="E863" s="104"/>
      <c r="F863" s="104"/>
      <c r="G863" s="104"/>
      <c r="H863" s="104"/>
      <c r="I863" s="104"/>
      <c r="J863" s="104"/>
      <c r="K863" s="104"/>
      <c r="L863" s="104"/>
      <c r="M863" s="104"/>
      <c r="N863" s="104">
        <f>IFERROR(VLOOKUP($B863,'OCT 13'!$A$9:$C$520,3,FALSE),0)</f>
        <v>0</v>
      </c>
      <c r="O863" s="104">
        <f>IFERROR(VLOOKUP($B863,'NOV 13'!$A$9:$C$520,3,FALSE),0)</f>
        <v>0</v>
      </c>
      <c r="P863" s="104">
        <f>IFERROR(VLOOKUP($B863,'DIC 13'!$A$9:$C$520,3,FALSE),0)</f>
        <v>0</v>
      </c>
    </row>
    <row r="864" spans="1:16" ht="15">
      <c r="A864" s="102"/>
      <c r="B864" s="32">
        <v>61</v>
      </c>
      <c r="C864" s="33" t="s">
        <v>381</v>
      </c>
      <c r="D864" s="104"/>
      <c r="E864" s="104"/>
      <c r="F864" s="104"/>
      <c r="G864" s="104"/>
      <c r="H864" s="104"/>
      <c r="I864" s="104"/>
      <c r="J864" s="104"/>
      <c r="K864" s="104"/>
      <c r="L864" s="104"/>
      <c r="M864" s="104"/>
      <c r="N864" s="104">
        <f>IFERROR(VLOOKUP($B864,'OCT 13'!$A$9:$C$520,3,FALSE),0)</f>
        <v>0</v>
      </c>
      <c r="O864" s="104">
        <f>IFERROR(VLOOKUP($B864,'NOV 13'!$A$9:$C$520,3,FALSE),0)</f>
        <v>0</v>
      </c>
      <c r="P864" s="104">
        <f>IFERROR(VLOOKUP($B864,'DIC 13'!$A$9:$C$520,3,FALSE),0)</f>
        <v>0</v>
      </c>
    </row>
    <row r="865" spans="1:16" ht="15">
      <c r="A865" s="102"/>
      <c r="B865" s="32">
        <v>6101</v>
      </c>
      <c r="C865" s="33" t="s">
        <v>382</v>
      </c>
      <c r="D865" s="104"/>
      <c r="E865" s="104"/>
      <c r="F865" s="104"/>
      <c r="G865" s="104"/>
      <c r="H865" s="104"/>
      <c r="I865" s="104"/>
      <c r="J865" s="104"/>
      <c r="K865" s="104"/>
      <c r="L865" s="104"/>
      <c r="M865" s="104"/>
      <c r="N865" s="104">
        <f>IFERROR(VLOOKUP($B865,'OCT 13'!$A$9:$C$520,3,FALSE),0)</f>
        <v>0</v>
      </c>
      <c r="O865" s="104">
        <f>IFERROR(VLOOKUP($B865,'NOV 13'!$A$9:$C$520,3,FALSE),0)</f>
        <v>0</v>
      </c>
      <c r="P865" s="104">
        <f>IFERROR(VLOOKUP($B865,'DIC 13'!$A$9:$C$520,3,FALSE),0)</f>
        <v>0</v>
      </c>
    </row>
    <row r="866" spans="1:16" ht="15">
      <c r="A866" s="102"/>
      <c r="B866" s="32">
        <v>610105</v>
      </c>
      <c r="C866" s="33" t="s">
        <v>383</v>
      </c>
      <c r="D866" s="104"/>
      <c r="E866" s="104"/>
      <c r="F866" s="104"/>
      <c r="G866" s="104"/>
      <c r="H866" s="104"/>
      <c r="I866" s="104"/>
      <c r="J866" s="104"/>
      <c r="K866" s="104"/>
      <c r="L866" s="104"/>
      <c r="M866" s="104"/>
      <c r="N866" s="104">
        <f>IFERROR(VLOOKUP($B866,'OCT 13'!$A$9:$C$520,3,FALSE),0)</f>
        <v>0</v>
      </c>
      <c r="O866" s="104">
        <f>IFERROR(VLOOKUP($B866,'NOV 13'!$A$9:$C$520,3,FALSE),0)</f>
        <v>0</v>
      </c>
      <c r="P866" s="104">
        <f>IFERROR(VLOOKUP($B866,'DIC 13'!$A$9:$C$520,3,FALSE),0)</f>
        <v>0</v>
      </c>
    </row>
    <row r="867" spans="1:16" ht="15">
      <c r="A867" s="102"/>
      <c r="B867" s="32">
        <v>610110</v>
      </c>
      <c r="C867" s="33" t="s">
        <v>384</v>
      </c>
      <c r="D867" s="104"/>
      <c r="E867" s="104"/>
      <c r="F867" s="104"/>
      <c r="G867" s="104"/>
      <c r="H867" s="104"/>
      <c r="I867" s="104"/>
      <c r="J867" s="104"/>
      <c r="K867" s="104"/>
      <c r="L867" s="104"/>
      <c r="M867" s="104"/>
      <c r="N867" s="104">
        <f>IFERROR(VLOOKUP($B867,'OCT 13'!$A$9:$C$520,3,FALSE),0)</f>
        <v>0</v>
      </c>
      <c r="O867" s="104">
        <f>IFERROR(VLOOKUP($B867,'NOV 13'!$A$9:$C$520,3,FALSE),0)</f>
        <v>0</v>
      </c>
      <c r="P867" s="104">
        <f>IFERROR(VLOOKUP($B867,'DIC 13'!$A$9:$C$520,3,FALSE),0)</f>
        <v>0</v>
      </c>
    </row>
    <row r="868" spans="1:16" ht="15">
      <c r="A868" s="102"/>
      <c r="B868" s="32">
        <v>610115</v>
      </c>
      <c r="C868" s="33" t="s">
        <v>385</v>
      </c>
      <c r="D868" s="104"/>
      <c r="E868" s="104"/>
      <c r="F868" s="104"/>
      <c r="G868" s="104"/>
      <c r="H868" s="104"/>
      <c r="I868" s="104"/>
      <c r="J868" s="104"/>
      <c r="K868" s="104"/>
      <c r="L868" s="104"/>
      <c r="M868" s="104"/>
      <c r="N868" s="104">
        <f>IFERROR(VLOOKUP($B868,'OCT 13'!$A$9:$C$520,3,FALSE),0)</f>
        <v>0</v>
      </c>
      <c r="O868" s="104">
        <f>IFERROR(VLOOKUP($B868,'NOV 13'!$A$9:$C$520,3,FALSE),0)</f>
        <v>0</v>
      </c>
      <c r="P868" s="104">
        <f>IFERROR(VLOOKUP($B868,'DIC 13'!$A$9:$C$520,3,FALSE),0)</f>
        <v>0</v>
      </c>
    </row>
    <row r="869" spans="1:16" ht="15">
      <c r="A869" s="102"/>
      <c r="B869" s="32">
        <v>610120</v>
      </c>
      <c r="C869" s="33" t="s">
        <v>386</v>
      </c>
      <c r="D869" s="104"/>
      <c r="E869" s="104"/>
      <c r="F869" s="104"/>
      <c r="G869" s="104"/>
      <c r="H869" s="104"/>
      <c r="I869" s="104"/>
      <c r="J869" s="104"/>
      <c r="K869" s="104"/>
      <c r="L869" s="104"/>
      <c r="M869" s="104"/>
      <c r="N869" s="104">
        <f>IFERROR(VLOOKUP($B869,'OCT 13'!$A$9:$C$520,3,FALSE),0)</f>
        <v>0</v>
      </c>
      <c r="O869" s="104">
        <f>IFERROR(VLOOKUP($B869,'NOV 13'!$A$9:$C$520,3,FALSE),0)</f>
        <v>0</v>
      </c>
      <c r="P869" s="104">
        <f>IFERROR(VLOOKUP($B869,'DIC 13'!$A$9:$C$520,3,FALSE),0)</f>
        <v>0</v>
      </c>
    </row>
    <row r="870" spans="1:16" ht="15">
      <c r="A870" s="102"/>
      <c r="B870" s="32">
        <v>6102</v>
      </c>
      <c r="C870" s="33" t="s">
        <v>387</v>
      </c>
      <c r="D870" s="104"/>
      <c r="E870" s="104"/>
      <c r="F870" s="104"/>
      <c r="G870" s="104"/>
      <c r="H870" s="104"/>
      <c r="I870" s="104"/>
      <c r="J870" s="104"/>
      <c r="K870" s="104"/>
      <c r="L870" s="104"/>
      <c r="M870" s="104"/>
      <c r="N870" s="104">
        <f>IFERROR(VLOOKUP($B870,'OCT 13'!$A$9:$C$520,3,FALSE),0)</f>
        <v>0</v>
      </c>
      <c r="O870" s="104">
        <f>IFERROR(VLOOKUP($B870,'NOV 13'!$A$9:$C$520,3,FALSE),0)</f>
        <v>0</v>
      </c>
      <c r="P870" s="104">
        <f>IFERROR(VLOOKUP($B870,'DIC 13'!$A$9:$C$520,3,FALSE),0)</f>
        <v>0</v>
      </c>
    </row>
    <row r="871" spans="1:16" ht="15">
      <c r="A871" s="102"/>
      <c r="B871" s="32">
        <v>610205</v>
      </c>
      <c r="C871" s="33" t="s">
        <v>383</v>
      </c>
      <c r="D871" s="104"/>
      <c r="E871" s="104"/>
      <c r="F871" s="104"/>
      <c r="G871" s="104"/>
      <c r="H871" s="104"/>
      <c r="I871" s="104"/>
      <c r="J871" s="104"/>
      <c r="K871" s="104"/>
      <c r="L871" s="104"/>
      <c r="M871" s="104"/>
      <c r="N871" s="104">
        <f>IFERROR(VLOOKUP($B871,'OCT 13'!$A$9:$C$520,3,FALSE),0)</f>
        <v>0</v>
      </c>
      <c r="O871" s="104">
        <f>IFERROR(VLOOKUP($B871,'NOV 13'!$A$9:$C$520,3,FALSE),0)</f>
        <v>0</v>
      </c>
      <c r="P871" s="104">
        <f>IFERROR(VLOOKUP($B871,'DIC 13'!$A$9:$C$520,3,FALSE),0)</f>
        <v>0</v>
      </c>
    </row>
    <row r="872" spans="1:16" ht="15">
      <c r="A872" s="102"/>
      <c r="B872" s="32">
        <v>610210</v>
      </c>
      <c r="C872" s="33" t="s">
        <v>384</v>
      </c>
      <c r="D872" s="104"/>
      <c r="E872" s="104"/>
      <c r="F872" s="104"/>
      <c r="G872" s="104"/>
      <c r="H872" s="104"/>
      <c r="I872" s="104"/>
      <c r="J872" s="104"/>
      <c r="K872" s="104"/>
      <c r="L872" s="104"/>
      <c r="M872" s="104"/>
      <c r="N872" s="104">
        <f>IFERROR(VLOOKUP($B872,'OCT 13'!$A$9:$C$520,3,FALSE),0)</f>
        <v>0</v>
      </c>
      <c r="O872" s="104">
        <f>IFERROR(VLOOKUP($B872,'NOV 13'!$A$9:$C$520,3,FALSE),0)</f>
        <v>0</v>
      </c>
      <c r="P872" s="104">
        <f>IFERROR(VLOOKUP($B872,'DIC 13'!$A$9:$C$520,3,FALSE),0)</f>
        <v>0</v>
      </c>
    </row>
    <row r="873" spans="1:16" ht="15">
      <c r="A873" s="102"/>
      <c r="B873" s="32">
        <v>610215</v>
      </c>
      <c r="C873" s="33" t="s">
        <v>385</v>
      </c>
      <c r="D873" s="104"/>
      <c r="E873" s="104"/>
      <c r="F873" s="104"/>
      <c r="G873" s="104"/>
      <c r="H873" s="104"/>
      <c r="I873" s="104"/>
      <c r="J873" s="104"/>
      <c r="K873" s="104"/>
      <c r="L873" s="104"/>
      <c r="M873" s="104"/>
      <c r="N873" s="104">
        <f>IFERROR(VLOOKUP($B873,'OCT 13'!$A$9:$C$520,3,FALSE),0)</f>
        <v>0</v>
      </c>
      <c r="O873" s="104">
        <f>IFERROR(VLOOKUP($B873,'NOV 13'!$A$9:$C$520,3,FALSE),0)</f>
        <v>0</v>
      </c>
      <c r="P873" s="104">
        <f>IFERROR(VLOOKUP($B873,'DIC 13'!$A$9:$C$520,3,FALSE),0)</f>
        <v>0</v>
      </c>
    </row>
    <row r="874" spans="1:16" ht="15">
      <c r="A874" s="102"/>
      <c r="B874" s="32">
        <v>610220</v>
      </c>
      <c r="C874" s="33" t="s">
        <v>386</v>
      </c>
      <c r="D874" s="104"/>
      <c r="E874" s="104"/>
      <c r="F874" s="104"/>
      <c r="G874" s="104"/>
      <c r="H874" s="104"/>
      <c r="I874" s="104"/>
      <c r="J874" s="104"/>
      <c r="K874" s="104"/>
      <c r="L874" s="104"/>
      <c r="M874" s="104"/>
      <c r="N874" s="104">
        <f>IFERROR(VLOOKUP($B874,'OCT 13'!$A$9:$C$520,3,FALSE),0)</f>
        <v>0</v>
      </c>
      <c r="O874" s="104">
        <f>IFERROR(VLOOKUP($B874,'NOV 13'!$A$9:$C$520,3,FALSE),0)</f>
        <v>0</v>
      </c>
      <c r="P874" s="104">
        <f>IFERROR(VLOOKUP($B874,'DIC 13'!$A$9:$C$520,3,FALSE),0)</f>
        <v>0</v>
      </c>
    </row>
    <row r="875" spans="1:16" ht="15">
      <c r="A875" s="102"/>
      <c r="B875" s="32">
        <v>6103</v>
      </c>
      <c r="C875" s="33" t="s">
        <v>388</v>
      </c>
      <c r="D875" s="104"/>
      <c r="E875" s="104"/>
      <c r="F875" s="104"/>
      <c r="G875" s="104"/>
      <c r="H875" s="104"/>
      <c r="I875" s="104"/>
      <c r="J875" s="104"/>
      <c r="K875" s="104"/>
      <c r="L875" s="104"/>
      <c r="M875" s="104"/>
      <c r="N875" s="104">
        <f>IFERROR(VLOOKUP($B875,'OCT 13'!$A$9:$C$520,3,FALSE),0)</f>
        <v>0</v>
      </c>
      <c r="O875" s="104">
        <f>IFERROR(VLOOKUP($B875,'NOV 13'!$A$9:$C$520,3,FALSE),0)</f>
        <v>0</v>
      </c>
      <c r="P875" s="104">
        <f>IFERROR(VLOOKUP($B875,'DIC 13'!$A$9:$C$520,3,FALSE),0)</f>
        <v>0</v>
      </c>
    </row>
    <row r="876" spans="1:16" ht="15">
      <c r="A876" s="102"/>
      <c r="B876" s="32">
        <v>6104</v>
      </c>
      <c r="C876" s="33" t="s">
        <v>389</v>
      </c>
      <c r="D876" s="104"/>
      <c r="E876" s="104"/>
      <c r="F876" s="104"/>
      <c r="G876" s="104"/>
      <c r="H876" s="104"/>
      <c r="I876" s="104"/>
      <c r="J876" s="104"/>
      <c r="K876" s="104"/>
      <c r="L876" s="104"/>
      <c r="M876" s="104"/>
      <c r="N876" s="104">
        <f>IFERROR(VLOOKUP($B876,'OCT 13'!$A$9:$C$520,3,FALSE),0)</f>
        <v>0</v>
      </c>
      <c r="O876" s="104">
        <f>IFERROR(VLOOKUP($B876,'NOV 13'!$A$9:$C$520,3,FALSE),0)</f>
        <v>0</v>
      </c>
      <c r="P876" s="104">
        <f>IFERROR(VLOOKUP($B876,'DIC 13'!$A$9:$C$520,3,FALSE),0)</f>
        <v>0</v>
      </c>
    </row>
    <row r="877" spans="1:16" ht="15">
      <c r="A877" s="102"/>
      <c r="B877" s="32">
        <v>6105</v>
      </c>
      <c r="C877" s="33" t="s">
        <v>390</v>
      </c>
      <c r="D877" s="104"/>
      <c r="E877" s="104"/>
      <c r="F877" s="104"/>
      <c r="G877" s="104"/>
      <c r="H877" s="104"/>
      <c r="I877" s="104"/>
      <c r="J877" s="104"/>
      <c r="K877" s="104"/>
      <c r="L877" s="104"/>
      <c r="M877" s="104"/>
      <c r="N877" s="104">
        <f>IFERROR(VLOOKUP($B877,'OCT 13'!$A$9:$C$520,3,FALSE),0)</f>
        <v>0</v>
      </c>
      <c r="O877" s="104">
        <f>IFERROR(VLOOKUP($B877,'NOV 13'!$A$9:$C$520,3,FALSE),0)</f>
        <v>0</v>
      </c>
      <c r="P877" s="104">
        <f>IFERROR(VLOOKUP($B877,'DIC 13'!$A$9:$C$520,3,FALSE),0)</f>
        <v>0</v>
      </c>
    </row>
    <row r="878" spans="1:16" ht="15">
      <c r="A878" s="102"/>
      <c r="B878" s="32">
        <v>6190</v>
      </c>
      <c r="C878" s="33" t="s">
        <v>391</v>
      </c>
      <c r="D878" s="104"/>
      <c r="E878" s="104"/>
      <c r="F878" s="104"/>
      <c r="G878" s="104"/>
      <c r="H878" s="104"/>
      <c r="I878" s="104"/>
      <c r="J878" s="104"/>
      <c r="K878" s="104"/>
      <c r="L878" s="104"/>
      <c r="M878" s="104"/>
      <c r="N878" s="104">
        <f>IFERROR(VLOOKUP($B878,'OCT 13'!$A$9:$C$520,3,FALSE),0)</f>
        <v>0</v>
      </c>
      <c r="O878" s="104">
        <f>IFERROR(VLOOKUP($B878,'NOV 13'!$A$9:$C$520,3,FALSE),0)</f>
        <v>0</v>
      </c>
      <c r="P878" s="104">
        <f>IFERROR(VLOOKUP($B878,'DIC 13'!$A$9:$C$520,3,FALSE),0)</f>
        <v>0</v>
      </c>
    </row>
    <row r="879" spans="1:16" ht="15">
      <c r="A879" s="102"/>
      <c r="B879" s="32">
        <v>64</v>
      </c>
      <c r="C879" s="33" t="s">
        <v>392</v>
      </c>
      <c r="D879" s="104"/>
      <c r="E879" s="104"/>
      <c r="F879" s="104"/>
      <c r="G879" s="104"/>
      <c r="H879" s="104"/>
      <c r="I879" s="104"/>
      <c r="J879" s="104"/>
      <c r="K879" s="104"/>
      <c r="L879" s="104"/>
      <c r="M879" s="104"/>
      <c r="N879" s="104">
        <f>IFERROR(VLOOKUP($B879,'OCT 13'!$A$9:$C$520,3,FALSE),0)</f>
        <v>0</v>
      </c>
      <c r="O879" s="104">
        <f>IFERROR(VLOOKUP($B879,'NOV 13'!$A$9:$C$520,3,FALSE),0)</f>
        <v>0</v>
      </c>
      <c r="P879" s="104">
        <f>IFERROR(VLOOKUP($B879,'DIC 13'!$A$9:$C$520,3,FALSE),0)</f>
        <v>0</v>
      </c>
    </row>
    <row r="880" spans="1:16" ht="15">
      <c r="A880" s="102"/>
      <c r="B880" s="32">
        <v>6401</v>
      </c>
      <c r="C880" s="33" t="s">
        <v>393</v>
      </c>
      <c r="D880" s="104"/>
      <c r="E880" s="104"/>
      <c r="F880" s="104"/>
      <c r="G880" s="104"/>
      <c r="H880" s="104"/>
      <c r="I880" s="104"/>
      <c r="J880" s="104"/>
      <c r="K880" s="104"/>
      <c r="L880" s="104"/>
      <c r="M880" s="104"/>
      <c r="N880" s="104">
        <f>IFERROR(VLOOKUP($B880,'OCT 13'!$A$9:$C$520,3,FALSE),0)</f>
        <v>0</v>
      </c>
      <c r="O880" s="104">
        <f>IFERROR(VLOOKUP($B880,'NOV 13'!$A$9:$C$520,3,FALSE),0)</f>
        <v>0</v>
      </c>
      <c r="P880" s="104">
        <f>IFERROR(VLOOKUP($B880,'DIC 13'!$A$9:$C$520,3,FALSE),0)</f>
        <v>0</v>
      </c>
    </row>
    <row r="881" spans="1:16" ht="15">
      <c r="A881" s="102"/>
      <c r="B881" s="32">
        <v>640105</v>
      </c>
      <c r="C881" s="33" t="s">
        <v>394</v>
      </c>
      <c r="D881" s="104"/>
      <c r="E881" s="104"/>
      <c r="F881" s="104"/>
      <c r="G881" s="104"/>
      <c r="H881" s="104"/>
      <c r="I881" s="104"/>
      <c r="J881" s="104"/>
      <c r="K881" s="104"/>
      <c r="L881" s="104"/>
      <c r="M881" s="104"/>
      <c r="N881" s="104">
        <f>IFERROR(VLOOKUP($B881,'OCT 13'!$A$9:$C$520,3,FALSE),0)</f>
        <v>0</v>
      </c>
      <c r="O881" s="104">
        <f>IFERROR(VLOOKUP($B881,'NOV 13'!$A$9:$C$520,3,FALSE),0)</f>
        <v>0</v>
      </c>
      <c r="P881" s="104">
        <f>IFERROR(VLOOKUP($B881,'DIC 13'!$A$9:$C$520,3,FALSE),0)</f>
        <v>0</v>
      </c>
    </row>
    <row r="882" spans="1:16" ht="15">
      <c r="A882" s="102"/>
      <c r="B882" s="32">
        <v>640110</v>
      </c>
      <c r="C882" s="33" t="s">
        <v>395</v>
      </c>
      <c r="D882" s="104"/>
      <c r="E882" s="104"/>
      <c r="F882" s="104"/>
      <c r="G882" s="104"/>
      <c r="H882" s="104"/>
      <c r="I882" s="104"/>
      <c r="J882" s="104"/>
      <c r="K882" s="104"/>
      <c r="L882" s="104"/>
      <c r="M882" s="104"/>
      <c r="N882" s="104">
        <f>IFERROR(VLOOKUP($B882,'OCT 13'!$A$9:$C$520,3,FALSE),0)</f>
        <v>0</v>
      </c>
      <c r="O882" s="104">
        <f>IFERROR(VLOOKUP($B882,'NOV 13'!$A$9:$C$520,3,FALSE),0)</f>
        <v>0</v>
      </c>
      <c r="P882" s="104">
        <f>IFERROR(VLOOKUP($B882,'DIC 13'!$A$9:$C$520,3,FALSE),0)</f>
        <v>0</v>
      </c>
    </row>
    <row r="883" spans="1:16" ht="15">
      <c r="A883" s="102"/>
      <c r="B883" s="32">
        <v>6402</v>
      </c>
      <c r="C883" s="33" t="s">
        <v>396</v>
      </c>
      <c r="D883" s="104"/>
      <c r="E883" s="104"/>
      <c r="F883" s="104"/>
      <c r="G883" s="104"/>
      <c r="H883" s="104"/>
      <c r="I883" s="104"/>
      <c r="J883" s="104"/>
      <c r="K883" s="104"/>
      <c r="L883" s="104"/>
      <c r="M883" s="104"/>
      <c r="N883" s="104">
        <f>IFERROR(VLOOKUP($B883,'OCT 13'!$A$9:$C$520,3,FALSE),0)</f>
        <v>0</v>
      </c>
      <c r="O883" s="104">
        <f>IFERROR(VLOOKUP($B883,'NOV 13'!$A$9:$C$520,3,FALSE),0)</f>
        <v>0</v>
      </c>
      <c r="P883" s="104">
        <f>IFERROR(VLOOKUP($B883,'DIC 13'!$A$9:$C$520,3,FALSE),0)</f>
        <v>0</v>
      </c>
    </row>
    <row r="884" spans="1:16" ht="15">
      <c r="A884" s="102"/>
      <c r="B884" s="32">
        <v>640205</v>
      </c>
      <c r="C884" s="33" t="s">
        <v>397</v>
      </c>
      <c r="D884" s="104"/>
      <c r="E884" s="104"/>
      <c r="F884" s="104"/>
      <c r="G884" s="104"/>
      <c r="H884" s="104"/>
      <c r="I884" s="104"/>
      <c r="J884" s="104"/>
      <c r="K884" s="104"/>
      <c r="L884" s="104"/>
      <c r="M884" s="104"/>
      <c r="N884" s="104">
        <f>IFERROR(VLOOKUP($B884,'OCT 13'!$A$9:$C$520,3,FALSE),0)</f>
        <v>0</v>
      </c>
      <c r="O884" s="104">
        <f>IFERROR(VLOOKUP($B884,'NOV 13'!$A$9:$C$520,3,FALSE),0)</f>
        <v>0</v>
      </c>
      <c r="P884" s="104">
        <f>IFERROR(VLOOKUP($B884,'DIC 13'!$A$9:$C$520,3,FALSE),0)</f>
        <v>0</v>
      </c>
    </row>
    <row r="885" spans="1:16" ht="15">
      <c r="A885" s="102"/>
      <c r="B885" s="32">
        <v>640210</v>
      </c>
      <c r="C885" s="33" t="s">
        <v>398</v>
      </c>
      <c r="D885" s="104"/>
      <c r="E885" s="104"/>
      <c r="F885" s="104"/>
      <c r="G885" s="104"/>
      <c r="H885" s="104"/>
      <c r="I885" s="104"/>
      <c r="J885" s="104"/>
      <c r="K885" s="104"/>
      <c r="L885" s="104"/>
      <c r="M885" s="104"/>
      <c r="N885" s="104">
        <f>IFERROR(VLOOKUP($B885,'OCT 13'!$A$9:$C$520,3,FALSE),0)</f>
        <v>0</v>
      </c>
      <c r="O885" s="104">
        <f>IFERROR(VLOOKUP($B885,'NOV 13'!$A$9:$C$520,3,FALSE),0)</f>
        <v>0</v>
      </c>
      <c r="P885" s="104">
        <f>IFERROR(VLOOKUP($B885,'DIC 13'!$A$9:$C$520,3,FALSE),0)</f>
        <v>0</v>
      </c>
    </row>
    <row r="886" spans="1:16" ht="15">
      <c r="A886" s="102"/>
      <c r="B886" s="32">
        <v>640215</v>
      </c>
      <c r="C886" s="33" t="s">
        <v>399</v>
      </c>
      <c r="D886" s="104"/>
      <c r="E886" s="104"/>
      <c r="F886" s="104"/>
      <c r="G886" s="104"/>
      <c r="H886" s="104"/>
      <c r="I886" s="104"/>
      <c r="J886" s="104"/>
      <c r="K886" s="104"/>
      <c r="L886" s="104"/>
      <c r="M886" s="104"/>
      <c r="N886" s="104">
        <f>IFERROR(VLOOKUP($B886,'OCT 13'!$A$9:$C$520,3,FALSE),0)</f>
        <v>0</v>
      </c>
      <c r="O886" s="104">
        <f>IFERROR(VLOOKUP($B886,'NOV 13'!$A$9:$C$520,3,FALSE),0)</f>
        <v>0</v>
      </c>
      <c r="P886" s="104">
        <f>IFERROR(VLOOKUP($B886,'DIC 13'!$A$9:$C$520,3,FALSE),0)</f>
        <v>0</v>
      </c>
    </row>
    <row r="887" spans="1:16" ht="15">
      <c r="A887" s="102"/>
      <c r="B887" s="32">
        <v>640220</v>
      </c>
      <c r="C887" s="33" t="s">
        <v>400</v>
      </c>
      <c r="D887" s="104"/>
      <c r="E887" s="104"/>
      <c r="F887" s="104"/>
      <c r="G887" s="104"/>
      <c r="H887" s="104"/>
      <c r="I887" s="104"/>
      <c r="J887" s="104"/>
      <c r="K887" s="104"/>
      <c r="L887" s="104"/>
      <c r="M887" s="104"/>
      <c r="N887" s="104">
        <f>IFERROR(VLOOKUP($B887,'OCT 13'!$A$9:$C$520,3,FALSE),0)</f>
        <v>0</v>
      </c>
      <c r="O887" s="104">
        <f>IFERROR(VLOOKUP($B887,'NOV 13'!$A$9:$C$520,3,FALSE),0)</f>
        <v>0</v>
      </c>
      <c r="P887" s="104">
        <f>IFERROR(VLOOKUP($B887,'DIC 13'!$A$9:$C$520,3,FALSE),0)</f>
        <v>0</v>
      </c>
    </row>
    <row r="888" spans="1:16" ht="15">
      <c r="A888" s="102"/>
      <c r="B888" s="32">
        <v>640290</v>
      </c>
      <c r="C888" s="33" t="s">
        <v>111</v>
      </c>
      <c r="D888" s="104"/>
      <c r="E888" s="104"/>
      <c r="F888" s="104"/>
      <c r="G888" s="104"/>
      <c r="H888" s="104"/>
      <c r="I888" s="104"/>
      <c r="J888" s="104"/>
      <c r="K888" s="104"/>
      <c r="L888" s="104"/>
      <c r="M888" s="104"/>
      <c r="N888" s="104">
        <f>IFERROR(VLOOKUP($B888,'OCT 13'!$A$9:$C$520,3,FALSE),0)</f>
        <v>0</v>
      </c>
      <c r="O888" s="104">
        <f>IFERROR(VLOOKUP($B888,'NOV 13'!$A$9:$C$520,3,FALSE),0)</f>
        <v>0</v>
      </c>
      <c r="P888" s="104">
        <f>IFERROR(VLOOKUP($B888,'DIC 13'!$A$9:$C$520,3,FALSE),0)</f>
        <v>0</v>
      </c>
    </row>
    <row r="889" spans="1:16" ht="15">
      <c r="A889" s="102"/>
      <c r="B889" s="32">
        <v>6403</v>
      </c>
      <c r="C889" s="33" t="s">
        <v>401</v>
      </c>
      <c r="D889" s="104"/>
      <c r="E889" s="104"/>
      <c r="F889" s="104"/>
      <c r="G889" s="104"/>
      <c r="H889" s="104"/>
      <c r="I889" s="104"/>
      <c r="J889" s="104"/>
      <c r="K889" s="104"/>
      <c r="L889" s="104"/>
      <c r="M889" s="104"/>
      <c r="N889" s="104">
        <f>IFERROR(VLOOKUP($B889,'OCT 13'!$A$9:$C$520,3,FALSE),0)</f>
        <v>0</v>
      </c>
      <c r="O889" s="104">
        <f>IFERROR(VLOOKUP($B889,'NOV 13'!$A$9:$C$520,3,FALSE),0)</f>
        <v>0</v>
      </c>
      <c r="P889" s="104">
        <f>IFERROR(VLOOKUP($B889,'DIC 13'!$A$9:$C$520,3,FALSE),0)</f>
        <v>0</v>
      </c>
    </row>
    <row r="890" spans="1:16" ht="15">
      <c r="A890" s="102"/>
      <c r="B890" s="32">
        <v>640305</v>
      </c>
      <c r="C890" s="33" t="s">
        <v>402</v>
      </c>
      <c r="D890" s="104"/>
      <c r="E890" s="104"/>
      <c r="F890" s="104"/>
      <c r="G890" s="104"/>
      <c r="H890" s="104"/>
      <c r="I890" s="104"/>
      <c r="J890" s="104"/>
      <c r="K890" s="104"/>
      <c r="L890" s="104"/>
      <c r="M890" s="104"/>
      <c r="N890" s="104">
        <f>IFERROR(VLOOKUP($B890,'OCT 13'!$A$9:$C$520,3,FALSE),0)</f>
        <v>0</v>
      </c>
      <c r="O890" s="104">
        <f>IFERROR(VLOOKUP($B890,'NOV 13'!$A$9:$C$520,3,FALSE),0)</f>
        <v>0</v>
      </c>
      <c r="P890" s="104">
        <f>IFERROR(VLOOKUP($B890,'DIC 13'!$A$9:$C$520,3,FALSE),0)</f>
        <v>0</v>
      </c>
    </row>
    <row r="891" spans="1:16" ht="15">
      <c r="A891" s="102"/>
      <c r="B891" s="32">
        <v>640310</v>
      </c>
      <c r="C891" s="33" t="s">
        <v>403</v>
      </c>
      <c r="D891" s="104"/>
      <c r="E891" s="104"/>
      <c r="F891" s="104"/>
      <c r="G891" s="104"/>
      <c r="H891" s="104"/>
      <c r="I891" s="104"/>
      <c r="J891" s="104"/>
      <c r="K891" s="104"/>
      <c r="L891" s="104"/>
      <c r="M891" s="104"/>
      <c r="N891" s="104">
        <f>IFERROR(VLOOKUP($B891,'OCT 13'!$A$9:$C$520,3,FALSE),0)</f>
        <v>0</v>
      </c>
      <c r="O891" s="104">
        <f>IFERROR(VLOOKUP($B891,'NOV 13'!$A$9:$C$520,3,FALSE),0)</f>
        <v>0</v>
      </c>
      <c r="P891" s="104">
        <f>IFERROR(VLOOKUP($B891,'DIC 13'!$A$9:$C$520,3,FALSE),0)</f>
        <v>0</v>
      </c>
    </row>
    <row r="892" spans="1:16" ht="15">
      <c r="A892" s="102"/>
      <c r="B892" s="32">
        <v>640315</v>
      </c>
      <c r="C892" s="33" t="s">
        <v>404</v>
      </c>
      <c r="D892" s="104"/>
      <c r="E892" s="104"/>
      <c r="F892" s="104"/>
      <c r="G892" s="104"/>
      <c r="H892" s="104"/>
      <c r="I892" s="104"/>
      <c r="J892" s="104"/>
      <c r="K892" s="104"/>
      <c r="L892" s="104"/>
      <c r="M892" s="104"/>
      <c r="N892" s="104">
        <f>IFERROR(VLOOKUP($B892,'OCT 13'!$A$9:$C$520,3,FALSE),0)</f>
        <v>0</v>
      </c>
      <c r="O892" s="104">
        <f>IFERROR(VLOOKUP($B892,'NOV 13'!$A$9:$C$520,3,FALSE),0)</f>
        <v>0</v>
      </c>
      <c r="P892" s="104">
        <f>IFERROR(VLOOKUP($B892,'DIC 13'!$A$9:$C$520,3,FALSE),0)</f>
        <v>0</v>
      </c>
    </row>
    <row r="893" spans="1:16" ht="15">
      <c r="A893" s="102"/>
      <c r="B893" s="32">
        <v>6404</v>
      </c>
      <c r="C893" s="33" t="s">
        <v>405</v>
      </c>
      <c r="D893" s="104"/>
      <c r="E893" s="104"/>
      <c r="F893" s="104"/>
      <c r="G893" s="104"/>
      <c r="H893" s="104"/>
      <c r="I893" s="104"/>
      <c r="J893" s="104"/>
      <c r="K893" s="104"/>
      <c r="L893" s="104"/>
      <c r="M893" s="104"/>
      <c r="N893" s="104">
        <f>IFERROR(VLOOKUP($B893,'OCT 13'!$A$9:$C$520,3,FALSE),0)</f>
        <v>0</v>
      </c>
      <c r="O893" s="104">
        <f>IFERROR(VLOOKUP($B893,'NOV 13'!$A$9:$C$520,3,FALSE),0)</f>
        <v>0</v>
      </c>
      <c r="P893" s="104">
        <f>IFERROR(VLOOKUP($B893,'DIC 13'!$A$9:$C$520,3,FALSE),0)</f>
        <v>0</v>
      </c>
    </row>
    <row r="894" spans="1:16" ht="15">
      <c r="A894" s="102"/>
      <c r="B894" s="32">
        <v>640405</v>
      </c>
      <c r="C894" s="33" t="s">
        <v>101</v>
      </c>
      <c r="D894" s="104"/>
      <c r="E894" s="104"/>
      <c r="F894" s="104"/>
      <c r="G894" s="104"/>
      <c r="H894" s="104"/>
      <c r="I894" s="104"/>
      <c r="J894" s="104"/>
      <c r="K894" s="104"/>
      <c r="L894" s="104"/>
      <c r="M894" s="104"/>
      <c r="N894" s="104">
        <f>IFERROR(VLOOKUP($B894,'OCT 13'!$A$9:$C$520,3,FALSE),0)</f>
        <v>0</v>
      </c>
      <c r="O894" s="104">
        <f>IFERROR(VLOOKUP($B894,'NOV 13'!$A$9:$C$520,3,FALSE),0)</f>
        <v>0</v>
      </c>
      <c r="P894" s="104">
        <f>IFERROR(VLOOKUP($B894,'DIC 13'!$A$9:$C$520,3,FALSE),0)</f>
        <v>0</v>
      </c>
    </row>
    <row r="895" spans="1:16" ht="15">
      <c r="A895" s="102"/>
      <c r="B895" s="32">
        <v>640410</v>
      </c>
      <c r="C895" s="33" t="s">
        <v>102</v>
      </c>
      <c r="D895" s="104"/>
      <c r="E895" s="104"/>
      <c r="F895" s="104"/>
      <c r="G895" s="104"/>
      <c r="H895" s="104"/>
      <c r="I895" s="104"/>
      <c r="J895" s="104"/>
      <c r="K895" s="104"/>
      <c r="L895" s="104"/>
      <c r="M895" s="104"/>
      <c r="N895" s="104">
        <f>IFERROR(VLOOKUP($B895,'OCT 13'!$A$9:$C$520,3,FALSE),0)</f>
        <v>0</v>
      </c>
      <c r="O895" s="104">
        <f>IFERROR(VLOOKUP($B895,'NOV 13'!$A$9:$C$520,3,FALSE),0)</f>
        <v>0</v>
      </c>
      <c r="P895" s="104">
        <f>IFERROR(VLOOKUP($B895,'DIC 13'!$A$9:$C$520,3,FALSE),0)</f>
        <v>0</v>
      </c>
    </row>
    <row r="896" spans="1:16" ht="15">
      <c r="A896" s="102"/>
      <c r="B896" s="32">
        <v>640415</v>
      </c>
      <c r="C896" s="33" t="s">
        <v>103</v>
      </c>
      <c r="D896" s="104"/>
      <c r="E896" s="104"/>
      <c r="F896" s="104"/>
      <c r="G896" s="104"/>
      <c r="H896" s="104"/>
      <c r="I896" s="104"/>
      <c r="J896" s="104"/>
      <c r="K896" s="104"/>
      <c r="L896" s="104"/>
      <c r="M896" s="104"/>
      <c r="N896" s="104">
        <f>IFERROR(VLOOKUP($B896,'OCT 13'!$A$9:$C$520,3,FALSE),0)</f>
        <v>0</v>
      </c>
      <c r="O896" s="104">
        <f>IFERROR(VLOOKUP($B896,'NOV 13'!$A$9:$C$520,3,FALSE),0)</f>
        <v>0</v>
      </c>
      <c r="P896" s="104">
        <f>IFERROR(VLOOKUP($B896,'DIC 13'!$A$9:$C$520,3,FALSE),0)</f>
        <v>0</v>
      </c>
    </row>
    <row r="897" spans="1:16" ht="15">
      <c r="A897" s="102"/>
      <c r="B897" s="32">
        <v>640420</v>
      </c>
      <c r="C897" s="33" t="s">
        <v>104</v>
      </c>
      <c r="D897" s="104"/>
      <c r="E897" s="104"/>
      <c r="F897" s="104"/>
      <c r="G897" s="104"/>
      <c r="H897" s="104"/>
      <c r="I897" s="104"/>
      <c r="J897" s="104"/>
      <c r="K897" s="104"/>
      <c r="L897" s="104"/>
      <c r="M897" s="104"/>
      <c r="N897" s="104">
        <f>IFERROR(VLOOKUP($B897,'OCT 13'!$A$9:$C$520,3,FALSE),0)</f>
        <v>0</v>
      </c>
      <c r="O897" s="104">
        <f>IFERROR(VLOOKUP($B897,'NOV 13'!$A$9:$C$520,3,FALSE),0)</f>
        <v>0</v>
      </c>
      <c r="P897" s="104">
        <f>IFERROR(VLOOKUP($B897,'DIC 13'!$A$9:$C$520,3,FALSE),0)</f>
        <v>0</v>
      </c>
    </row>
    <row r="898" spans="1:16" ht="15">
      <c r="A898" s="102"/>
      <c r="B898" s="32">
        <v>640425</v>
      </c>
      <c r="C898" s="33" t="s">
        <v>564</v>
      </c>
      <c r="D898" s="104"/>
      <c r="E898" s="104"/>
      <c r="F898" s="104"/>
      <c r="G898" s="104"/>
      <c r="H898" s="104"/>
      <c r="I898" s="104"/>
      <c r="J898" s="104"/>
      <c r="K898" s="104"/>
      <c r="L898" s="104"/>
      <c r="M898" s="104"/>
      <c r="N898" s="104">
        <f>IFERROR(VLOOKUP($B898,'OCT 13'!$A$9:$C$520,3,FALSE),0)</f>
        <v>0</v>
      </c>
      <c r="O898" s="104">
        <f>IFERROR(VLOOKUP($B898,'NOV 13'!$A$9:$C$520,3,FALSE),0)</f>
        <v>0</v>
      </c>
      <c r="P898" s="104">
        <f>IFERROR(VLOOKUP($B898,'DIC 13'!$A$9:$C$520,3,FALSE),0)</f>
        <v>0</v>
      </c>
    </row>
    <row r="899" spans="1:16" ht="15">
      <c r="A899" s="102"/>
      <c r="B899" s="32">
        <v>640430</v>
      </c>
      <c r="C899" s="33" t="s">
        <v>565</v>
      </c>
      <c r="D899" s="104"/>
      <c r="E899" s="104"/>
      <c r="F899" s="104"/>
      <c r="G899" s="104"/>
      <c r="H899" s="104"/>
      <c r="I899" s="104"/>
      <c r="J899" s="104"/>
      <c r="K899" s="104"/>
      <c r="L899" s="104"/>
      <c r="M899" s="104"/>
      <c r="N899" s="104">
        <f>IFERROR(VLOOKUP($B899,'OCT 13'!$A$9:$C$520,3,FALSE),0)</f>
        <v>0</v>
      </c>
      <c r="O899" s="104">
        <f>IFERROR(VLOOKUP($B899,'NOV 13'!$A$9:$C$520,3,FALSE),0)</f>
        <v>0</v>
      </c>
      <c r="P899" s="104">
        <f>IFERROR(VLOOKUP($B899,'DIC 13'!$A$9:$C$520,3,FALSE),0)</f>
        <v>0</v>
      </c>
    </row>
    <row r="900" spans="1:16" ht="15">
      <c r="A900" s="102"/>
      <c r="B900" s="32">
        <v>6405</v>
      </c>
      <c r="C900" s="33" t="s">
        <v>406</v>
      </c>
      <c r="D900" s="104"/>
      <c r="E900" s="104"/>
      <c r="F900" s="104"/>
      <c r="G900" s="104"/>
      <c r="H900" s="104"/>
      <c r="I900" s="104"/>
      <c r="J900" s="104"/>
      <c r="K900" s="104"/>
      <c r="L900" s="104"/>
      <c r="M900" s="104"/>
      <c r="N900" s="104">
        <f>IFERROR(VLOOKUP($B900,'OCT 13'!$A$9:$C$520,3,FALSE),0)</f>
        <v>0</v>
      </c>
      <c r="O900" s="104">
        <f>IFERROR(VLOOKUP($B900,'NOV 13'!$A$9:$C$520,3,FALSE),0)</f>
        <v>0</v>
      </c>
      <c r="P900" s="104">
        <f>IFERROR(VLOOKUP($B900,'DIC 13'!$A$9:$C$520,3,FALSE),0)</f>
        <v>0</v>
      </c>
    </row>
    <row r="901" spans="1:16" ht="15">
      <c r="A901" s="102"/>
      <c r="B901" s="32">
        <v>640505</v>
      </c>
      <c r="C901" s="33" t="s">
        <v>407</v>
      </c>
      <c r="D901" s="104"/>
      <c r="E901" s="104"/>
      <c r="F901" s="104"/>
      <c r="G901" s="104"/>
      <c r="H901" s="104"/>
      <c r="I901" s="104"/>
      <c r="J901" s="104"/>
      <c r="K901" s="104"/>
      <c r="L901" s="104"/>
      <c r="M901" s="104"/>
      <c r="N901" s="104">
        <f>IFERROR(VLOOKUP($B901,'OCT 13'!$A$9:$C$520,3,FALSE),0)</f>
        <v>0</v>
      </c>
      <c r="O901" s="104">
        <f>IFERROR(VLOOKUP($B901,'NOV 13'!$A$9:$C$520,3,FALSE),0)</f>
        <v>0</v>
      </c>
      <c r="P901" s="104">
        <f>IFERROR(VLOOKUP($B901,'DIC 13'!$A$9:$C$520,3,FALSE),0)</f>
        <v>0</v>
      </c>
    </row>
    <row r="902" spans="1:16" ht="15">
      <c r="A902" s="102"/>
      <c r="B902" s="32">
        <v>640510</v>
      </c>
      <c r="C902" s="33" t="s">
        <v>408</v>
      </c>
      <c r="D902" s="104"/>
      <c r="E902" s="104"/>
      <c r="F902" s="104"/>
      <c r="G902" s="104"/>
      <c r="H902" s="104"/>
      <c r="I902" s="104"/>
      <c r="J902" s="104"/>
      <c r="K902" s="104"/>
      <c r="L902" s="104"/>
      <c r="M902" s="104"/>
      <c r="N902" s="104">
        <f>IFERROR(VLOOKUP($B902,'OCT 13'!$A$9:$C$520,3,FALSE),0)</f>
        <v>0</v>
      </c>
      <c r="O902" s="104">
        <f>IFERROR(VLOOKUP($B902,'NOV 13'!$A$9:$C$520,3,FALSE),0)</f>
        <v>0</v>
      </c>
      <c r="P902" s="104">
        <f>IFERROR(VLOOKUP($B902,'DIC 13'!$A$9:$C$520,3,FALSE),0)</f>
        <v>0</v>
      </c>
    </row>
    <row r="903" spans="1:16" ht="15">
      <c r="A903" s="102"/>
      <c r="B903" s="32">
        <v>640515</v>
      </c>
      <c r="C903" s="33" t="s">
        <v>409</v>
      </c>
      <c r="D903" s="104"/>
      <c r="E903" s="104"/>
      <c r="F903" s="104"/>
      <c r="G903" s="104"/>
      <c r="H903" s="104"/>
      <c r="I903" s="104"/>
      <c r="J903" s="104"/>
      <c r="K903" s="104"/>
      <c r="L903" s="104"/>
      <c r="M903" s="104"/>
      <c r="N903" s="104">
        <f>IFERROR(VLOOKUP($B903,'OCT 13'!$A$9:$C$520,3,FALSE),0)</f>
        <v>0</v>
      </c>
      <c r="O903" s="104">
        <f>IFERROR(VLOOKUP($B903,'NOV 13'!$A$9:$C$520,3,FALSE),0)</f>
        <v>0</v>
      </c>
      <c r="P903" s="104">
        <f>IFERROR(VLOOKUP($B903,'DIC 13'!$A$9:$C$520,3,FALSE),0)</f>
        <v>0</v>
      </c>
    </row>
    <row r="904" spans="1:16" ht="15">
      <c r="A904" s="102"/>
      <c r="B904" s="32">
        <v>640590</v>
      </c>
      <c r="C904" s="33" t="s">
        <v>410</v>
      </c>
      <c r="D904" s="104"/>
      <c r="E904" s="104"/>
      <c r="F904" s="104"/>
      <c r="G904" s="104"/>
      <c r="H904" s="104"/>
      <c r="I904" s="104"/>
      <c r="J904" s="104"/>
      <c r="K904" s="104"/>
      <c r="L904" s="104"/>
      <c r="M904" s="104"/>
      <c r="N904" s="104">
        <f>IFERROR(VLOOKUP($B904,'OCT 13'!$A$9:$C$520,3,FALSE),0)</f>
        <v>0</v>
      </c>
      <c r="O904" s="104">
        <f>IFERROR(VLOOKUP($B904,'NOV 13'!$A$9:$C$520,3,FALSE),0)</f>
        <v>0</v>
      </c>
      <c r="P904" s="104">
        <f>IFERROR(VLOOKUP($B904,'DIC 13'!$A$9:$C$520,3,FALSE),0)</f>
        <v>0</v>
      </c>
    </row>
    <row r="905" spans="1:16" ht="15">
      <c r="A905" s="102"/>
      <c r="B905" s="32">
        <v>6406</v>
      </c>
      <c r="C905" s="33" t="s">
        <v>411</v>
      </c>
      <c r="D905" s="104"/>
      <c r="E905" s="104"/>
      <c r="F905" s="104"/>
      <c r="G905" s="104"/>
      <c r="H905" s="104"/>
      <c r="I905" s="104"/>
      <c r="J905" s="104"/>
      <c r="K905" s="104"/>
      <c r="L905" s="104"/>
      <c r="M905" s="104"/>
      <c r="N905" s="104">
        <f>IFERROR(VLOOKUP($B905,'OCT 13'!$A$9:$C$520,3,FALSE),0)</f>
        <v>0</v>
      </c>
      <c r="O905" s="104">
        <f>IFERROR(VLOOKUP($B905,'NOV 13'!$A$9:$C$520,3,FALSE),0)</f>
        <v>0</v>
      </c>
      <c r="P905" s="104">
        <f>IFERROR(VLOOKUP($B905,'DIC 13'!$A$9:$C$520,3,FALSE),0)</f>
        <v>0</v>
      </c>
    </row>
    <row r="906" spans="1:16" ht="15">
      <c r="A906" s="102"/>
      <c r="B906" s="32">
        <v>6407</v>
      </c>
      <c r="C906" s="33" t="s">
        <v>412</v>
      </c>
      <c r="D906" s="104"/>
      <c r="E906" s="104"/>
      <c r="F906" s="104"/>
      <c r="G906" s="104"/>
      <c r="H906" s="104"/>
      <c r="I906" s="104"/>
      <c r="J906" s="104"/>
      <c r="K906" s="104"/>
      <c r="L906" s="104"/>
      <c r="M906" s="104"/>
      <c r="N906" s="104">
        <f>IFERROR(VLOOKUP($B906,'OCT 13'!$A$9:$C$520,3,FALSE),0)</f>
        <v>0</v>
      </c>
      <c r="O906" s="104">
        <f>IFERROR(VLOOKUP($B906,'NOV 13'!$A$9:$C$520,3,FALSE),0)</f>
        <v>0</v>
      </c>
      <c r="P906" s="104">
        <f>IFERROR(VLOOKUP($B906,'DIC 13'!$A$9:$C$520,3,FALSE),0)</f>
        <v>0</v>
      </c>
    </row>
    <row r="907" spans="1:16" ht="15">
      <c r="A907" s="102"/>
      <c r="B907" s="32">
        <v>640705</v>
      </c>
      <c r="C907" s="33" t="s">
        <v>383</v>
      </c>
      <c r="D907" s="104"/>
      <c r="E907" s="104"/>
      <c r="F907" s="104"/>
      <c r="G907" s="104"/>
      <c r="H907" s="104"/>
      <c r="I907" s="104"/>
      <c r="J907" s="104"/>
      <c r="K907" s="104"/>
      <c r="L907" s="104"/>
      <c r="M907" s="104"/>
      <c r="N907" s="104">
        <f>IFERROR(VLOOKUP($B907,'OCT 13'!$A$9:$C$520,3,FALSE),0)</f>
        <v>0</v>
      </c>
      <c r="O907" s="104">
        <f>IFERROR(VLOOKUP($B907,'NOV 13'!$A$9:$C$520,3,FALSE),0)</f>
        <v>0</v>
      </c>
      <c r="P907" s="104">
        <f>IFERROR(VLOOKUP($B907,'DIC 13'!$A$9:$C$520,3,FALSE),0)</f>
        <v>0</v>
      </c>
    </row>
    <row r="908" spans="1:16" ht="15">
      <c r="A908" s="102"/>
      <c r="B908" s="32">
        <v>640710</v>
      </c>
      <c r="C908" s="33" t="s">
        <v>384</v>
      </c>
      <c r="D908" s="104"/>
      <c r="E908" s="104"/>
      <c r="F908" s="104"/>
      <c r="G908" s="104"/>
      <c r="H908" s="104"/>
      <c r="I908" s="104"/>
      <c r="J908" s="104"/>
      <c r="K908" s="104"/>
      <c r="L908" s="104"/>
      <c r="M908" s="104"/>
      <c r="N908" s="104">
        <f>IFERROR(VLOOKUP($B908,'OCT 13'!$A$9:$C$520,3,FALSE),0)</f>
        <v>0</v>
      </c>
      <c r="O908" s="104">
        <f>IFERROR(VLOOKUP($B908,'NOV 13'!$A$9:$C$520,3,FALSE),0)</f>
        <v>0</v>
      </c>
      <c r="P908" s="104">
        <f>IFERROR(VLOOKUP($B908,'DIC 13'!$A$9:$C$520,3,FALSE),0)</f>
        <v>0</v>
      </c>
    </row>
    <row r="909" spans="1:16" ht="15">
      <c r="A909" s="102"/>
      <c r="B909" s="32">
        <v>640715</v>
      </c>
      <c r="C909" s="33" t="s">
        <v>385</v>
      </c>
      <c r="D909" s="104"/>
      <c r="E909" s="104"/>
      <c r="F909" s="104"/>
      <c r="G909" s="104"/>
      <c r="H909" s="104"/>
      <c r="I909" s="104"/>
      <c r="J909" s="104"/>
      <c r="K909" s="104"/>
      <c r="L909" s="104"/>
      <c r="M909" s="104"/>
      <c r="N909" s="104">
        <f>IFERROR(VLOOKUP($B909,'OCT 13'!$A$9:$C$520,3,FALSE),0)</f>
        <v>0</v>
      </c>
      <c r="O909" s="104">
        <f>IFERROR(VLOOKUP($B909,'NOV 13'!$A$9:$C$520,3,FALSE),0)</f>
        <v>0</v>
      </c>
      <c r="P909" s="104">
        <f>IFERROR(VLOOKUP($B909,'DIC 13'!$A$9:$C$520,3,FALSE),0)</f>
        <v>0</v>
      </c>
    </row>
    <row r="910" spans="1:16" ht="15">
      <c r="A910" s="102"/>
      <c r="B910" s="32">
        <v>640720</v>
      </c>
      <c r="C910" s="33" t="s">
        <v>413</v>
      </c>
      <c r="D910" s="104"/>
      <c r="E910" s="104"/>
      <c r="F910" s="104"/>
      <c r="G910" s="104"/>
      <c r="H910" s="104"/>
      <c r="I910" s="104"/>
      <c r="J910" s="104"/>
      <c r="K910" s="104"/>
      <c r="L910" s="104"/>
      <c r="M910" s="104"/>
      <c r="N910" s="104">
        <f>IFERROR(VLOOKUP($B910,'OCT 13'!$A$9:$C$520,3,FALSE),0)</f>
        <v>0</v>
      </c>
      <c r="O910" s="104">
        <f>IFERROR(VLOOKUP($B910,'NOV 13'!$A$9:$C$520,3,FALSE),0)</f>
        <v>0</v>
      </c>
      <c r="P910" s="104">
        <f>IFERROR(VLOOKUP($B910,'DIC 13'!$A$9:$C$520,3,FALSE),0)</f>
        <v>0</v>
      </c>
    </row>
    <row r="911" spans="1:16" ht="15">
      <c r="A911" s="102"/>
      <c r="B911" s="32">
        <v>6408</v>
      </c>
      <c r="C911" s="33" t="s">
        <v>414</v>
      </c>
      <c r="D911" s="104"/>
      <c r="E911" s="104"/>
      <c r="F911" s="104"/>
      <c r="G911" s="104"/>
      <c r="H911" s="104"/>
      <c r="I911" s="104"/>
      <c r="J911" s="104"/>
      <c r="K911" s="104"/>
      <c r="L911" s="104"/>
      <c r="M911" s="104"/>
      <c r="N911" s="104">
        <f>IFERROR(VLOOKUP($B911,'OCT 13'!$A$9:$C$520,3,FALSE),0)</f>
        <v>0</v>
      </c>
      <c r="O911" s="104">
        <f>IFERROR(VLOOKUP($B911,'NOV 13'!$A$9:$C$520,3,FALSE),0)</f>
        <v>0</v>
      </c>
      <c r="P911" s="104">
        <f>IFERROR(VLOOKUP($B911,'DIC 13'!$A$9:$C$520,3,FALSE),0)</f>
        <v>0</v>
      </c>
    </row>
    <row r="912" spans="1:16" ht="15">
      <c r="A912" s="102"/>
      <c r="B912" s="32">
        <v>640805</v>
      </c>
      <c r="C912" s="33" t="s">
        <v>383</v>
      </c>
      <c r="D912" s="104"/>
      <c r="E912" s="104"/>
      <c r="F912" s="104"/>
      <c r="G912" s="104"/>
      <c r="H912" s="104"/>
      <c r="I912" s="104"/>
      <c r="J912" s="104"/>
      <c r="K912" s="104"/>
      <c r="L912" s="104"/>
      <c r="M912" s="104"/>
      <c r="N912" s="104">
        <f>IFERROR(VLOOKUP($B912,'OCT 13'!$A$9:$C$520,3,FALSE),0)</f>
        <v>0</v>
      </c>
      <c r="O912" s="104">
        <f>IFERROR(VLOOKUP($B912,'NOV 13'!$A$9:$C$520,3,FALSE),0)</f>
        <v>0</v>
      </c>
      <c r="P912" s="104">
        <f>IFERROR(VLOOKUP($B912,'DIC 13'!$A$9:$C$520,3,FALSE),0)</f>
        <v>0</v>
      </c>
    </row>
    <row r="913" spans="1:16" ht="15">
      <c r="A913" s="102"/>
      <c r="B913" s="32">
        <v>640810</v>
      </c>
      <c r="C913" s="33" t="s">
        <v>384</v>
      </c>
      <c r="D913" s="104"/>
      <c r="E913" s="104"/>
      <c r="F913" s="104"/>
      <c r="G913" s="104"/>
      <c r="H913" s="104"/>
      <c r="I913" s="104"/>
      <c r="J913" s="104"/>
      <c r="K913" s="104"/>
      <c r="L913" s="104"/>
      <c r="M913" s="104"/>
      <c r="N913" s="104">
        <f>IFERROR(VLOOKUP($B913,'OCT 13'!$A$9:$C$520,3,FALSE),0)</f>
        <v>0</v>
      </c>
      <c r="O913" s="104">
        <f>IFERROR(VLOOKUP($B913,'NOV 13'!$A$9:$C$520,3,FALSE),0)</f>
        <v>0</v>
      </c>
      <c r="P913" s="104">
        <f>IFERROR(VLOOKUP($B913,'DIC 13'!$A$9:$C$520,3,FALSE),0)</f>
        <v>0</v>
      </c>
    </row>
    <row r="914" spans="1:16" ht="15">
      <c r="A914" s="102"/>
      <c r="B914" s="32">
        <v>640815</v>
      </c>
      <c r="C914" s="33" t="s">
        <v>385</v>
      </c>
      <c r="D914" s="104"/>
      <c r="E914" s="104"/>
      <c r="F914" s="104"/>
      <c r="G914" s="104"/>
      <c r="H914" s="104"/>
      <c r="I914" s="104"/>
      <c r="J914" s="104"/>
      <c r="K914" s="104"/>
      <c r="L914" s="104"/>
      <c r="M914" s="104"/>
      <c r="N914" s="104">
        <f>IFERROR(VLOOKUP($B914,'OCT 13'!$A$9:$C$520,3,FALSE),0)</f>
        <v>0</v>
      </c>
      <c r="O914" s="104">
        <f>IFERROR(VLOOKUP($B914,'NOV 13'!$A$9:$C$520,3,FALSE),0)</f>
        <v>0</v>
      </c>
      <c r="P914" s="104">
        <f>IFERROR(VLOOKUP($B914,'DIC 13'!$A$9:$C$520,3,FALSE),0)</f>
        <v>0</v>
      </c>
    </row>
    <row r="915" spans="1:16" ht="15">
      <c r="A915" s="102"/>
      <c r="B915" s="32">
        <v>640820</v>
      </c>
      <c r="C915" s="33" t="s">
        <v>413</v>
      </c>
      <c r="D915" s="104"/>
      <c r="E915" s="104"/>
      <c r="F915" s="104"/>
      <c r="G915" s="104"/>
      <c r="H915" s="104"/>
      <c r="I915" s="104"/>
      <c r="J915" s="104"/>
      <c r="K915" s="104"/>
      <c r="L915" s="104"/>
      <c r="M915" s="104"/>
      <c r="N915" s="104">
        <f>IFERROR(VLOOKUP($B915,'OCT 13'!$A$9:$C$520,3,FALSE),0)</f>
        <v>0</v>
      </c>
      <c r="O915" s="104">
        <f>IFERROR(VLOOKUP($B915,'NOV 13'!$A$9:$C$520,3,FALSE),0)</f>
        <v>0</v>
      </c>
      <c r="P915" s="104">
        <f>IFERROR(VLOOKUP($B915,'DIC 13'!$A$9:$C$520,3,FALSE),0)</f>
        <v>0</v>
      </c>
    </row>
    <row r="916" spans="1:16" ht="15">
      <c r="A916" s="102"/>
      <c r="B916" s="32">
        <v>6409</v>
      </c>
      <c r="C916" s="33" t="s">
        <v>415</v>
      </c>
      <c r="D916" s="104"/>
      <c r="E916" s="104"/>
      <c r="F916" s="104"/>
      <c r="G916" s="104"/>
      <c r="H916" s="104"/>
      <c r="I916" s="104"/>
      <c r="J916" s="104"/>
      <c r="K916" s="104"/>
      <c r="L916" s="104"/>
      <c r="M916" s="104"/>
      <c r="N916" s="104">
        <f>IFERROR(VLOOKUP($B916,'OCT 13'!$A$9:$C$520,3,FALSE),0)</f>
        <v>0</v>
      </c>
      <c r="O916" s="104">
        <f>IFERROR(VLOOKUP($B916,'NOV 13'!$A$9:$C$520,3,FALSE),0)</f>
        <v>0</v>
      </c>
      <c r="P916" s="104">
        <f>IFERROR(VLOOKUP($B916,'DIC 13'!$A$9:$C$520,3,FALSE),0)</f>
        <v>0</v>
      </c>
    </row>
    <row r="917" spans="1:16" ht="15">
      <c r="A917" s="102"/>
      <c r="B917" s="32">
        <v>6410</v>
      </c>
      <c r="C917" s="33" t="s">
        <v>416</v>
      </c>
      <c r="D917" s="104"/>
      <c r="E917" s="104"/>
      <c r="F917" s="104"/>
      <c r="G917" s="104"/>
      <c r="H917" s="104"/>
      <c r="I917" s="104"/>
      <c r="J917" s="104"/>
      <c r="K917" s="104"/>
      <c r="L917" s="104"/>
      <c r="M917" s="104"/>
      <c r="N917" s="104">
        <f>IFERROR(VLOOKUP($B917,'OCT 13'!$A$9:$C$520,3,FALSE),0)</f>
        <v>0</v>
      </c>
      <c r="O917" s="104">
        <f>IFERROR(VLOOKUP($B917,'NOV 13'!$A$9:$C$520,3,FALSE),0)</f>
        <v>0</v>
      </c>
      <c r="P917" s="104">
        <f>IFERROR(VLOOKUP($B917,'DIC 13'!$A$9:$C$520,3,FALSE),0)</f>
        <v>0</v>
      </c>
    </row>
    <row r="918" spans="1:16" ht="15">
      <c r="A918" s="102"/>
      <c r="B918" s="32">
        <v>6411</v>
      </c>
      <c r="C918" s="33" t="s">
        <v>390</v>
      </c>
      <c r="D918" s="104"/>
      <c r="E918" s="104"/>
      <c r="F918" s="104"/>
      <c r="G918" s="104"/>
      <c r="H918" s="104"/>
      <c r="I918" s="104"/>
      <c r="J918" s="104"/>
      <c r="K918" s="104"/>
      <c r="L918" s="104"/>
      <c r="M918" s="104"/>
      <c r="N918" s="104">
        <f>IFERROR(VLOOKUP($B918,'OCT 13'!$A$9:$C$520,3,FALSE),0)</f>
        <v>0</v>
      </c>
      <c r="O918" s="104">
        <f>IFERROR(VLOOKUP($B918,'NOV 13'!$A$9:$C$520,3,FALSE),0)</f>
        <v>0</v>
      </c>
      <c r="P918" s="104">
        <f>IFERROR(VLOOKUP($B918,'DIC 13'!$A$9:$C$520,3,FALSE),0)</f>
        <v>0</v>
      </c>
    </row>
    <row r="919" spans="1:16" ht="15">
      <c r="A919" s="102"/>
      <c r="B919" s="32">
        <v>6490</v>
      </c>
      <c r="C919" s="33" t="s">
        <v>417</v>
      </c>
      <c r="D919" s="104"/>
      <c r="E919" s="104"/>
      <c r="F919" s="104"/>
      <c r="G919" s="104"/>
      <c r="H919" s="104"/>
      <c r="I919" s="104"/>
      <c r="J919" s="104"/>
      <c r="K919" s="104"/>
      <c r="L919" s="104"/>
      <c r="M919" s="104"/>
      <c r="N919" s="104">
        <f>IFERROR(VLOOKUP($B919,'OCT 13'!$A$9:$C$520,3,FALSE),0)</f>
        <v>0</v>
      </c>
      <c r="O919" s="104">
        <f>IFERROR(VLOOKUP($B919,'NOV 13'!$A$9:$C$520,3,FALSE),0)</f>
        <v>0</v>
      </c>
      <c r="P919" s="104">
        <f>IFERROR(VLOOKUP($B919,'DIC 13'!$A$9:$C$520,3,FALSE),0)</f>
        <v>0</v>
      </c>
    </row>
    <row r="920" spans="1:16" ht="15">
      <c r="A920" s="102"/>
      <c r="B920" s="32"/>
      <c r="C920" s="33"/>
      <c r="D920" s="104"/>
      <c r="E920" s="104"/>
      <c r="F920" s="104"/>
      <c r="G920" s="104"/>
      <c r="H920" s="104"/>
      <c r="I920" s="104"/>
      <c r="J920" s="104"/>
      <c r="K920" s="104"/>
      <c r="L920" s="104"/>
      <c r="M920" s="104"/>
      <c r="N920" s="104">
        <f>IFERROR(VLOOKUP($B920,'OCT 13'!$A$9:$C$520,3,FALSE),0)</f>
        <v>0</v>
      </c>
      <c r="O920" s="104">
        <f>IFERROR(VLOOKUP($B920,'NOV 13'!$A$9:$C$520,3,FALSE),0)</f>
        <v>0</v>
      </c>
      <c r="P920" s="104">
        <f>IFERROR(VLOOKUP($B920,'DIC 13'!$A$9:$C$520,3,FALSE),0)</f>
        <v>0</v>
      </c>
    </row>
    <row r="921" spans="1:16" ht="15">
      <c r="A921" s="102"/>
      <c r="B921" s="46">
        <v>7</v>
      </c>
      <c r="C921" s="44" t="s">
        <v>418</v>
      </c>
      <c r="D921" s="104"/>
      <c r="E921" s="104"/>
      <c r="F921" s="104"/>
      <c r="G921" s="104"/>
      <c r="H921" s="104"/>
      <c r="I921" s="104"/>
      <c r="J921" s="104"/>
      <c r="K921" s="104"/>
      <c r="L921" s="104"/>
      <c r="M921" s="104"/>
      <c r="N921" s="104">
        <f>IFERROR(VLOOKUP($B921,'OCT 13'!$A$9:$C$520,3,FALSE),0)</f>
        <v>0</v>
      </c>
      <c r="O921" s="104">
        <f>IFERROR(VLOOKUP($B921,'NOV 13'!$A$9:$C$520,3,FALSE),0)</f>
        <v>0</v>
      </c>
      <c r="P921" s="104">
        <f>IFERROR(VLOOKUP($B921,'DIC 13'!$A$9:$C$520,3,FALSE),0)</f>
        <v>0</v>
      </c>
    </row>
    <row r="922" spans="1:16" ht="15">
      <c r="A922" s="102"/>
      <c r="B922" s="46">
        <v>71</v>
      </c>
      <c r="C922" s="44" t="s">
        <v>419</v>
      </c>
      <c r="D922" s="104"/>
      <c r="E922" s="104"/>
      <c r="F922" s="104"/>
      <c r="G922" s="104"/>
      <c r="H922" s="104"/>
      <c r="I922" s="104"/>
      <c r="J922" s="104"/>
      <c r="K922" s="104"/>
      <c r="L922" s="104"/>
      <c r="M922" s="104"/>
      <c r="N922" s="104">
        <f>IFERROR(VLOOKUP($B922,'OCT 13'!$A$9:$C$520,3,FALSE),0)</f>
        <v>0</v>
      </c>
      <c r="O922" s="104">
        <f>IFERROR(VLOOKUP($B922,'NOV 13'!$A$9:$C$520,3,FALSE),0)</f>
        <v>0</v>
      </c>
      <c r="P922" s="104">
        <f>IFERROR(VLOOKUP($B922,'DIC 13'!$A$9:$C$520,3,FALSE),0)</f>
        <v>0</v>
      </c>
    </row>
    <row r="923" spans="1:16" ht="15">
      <c r="A923" s="102"/>
      <c r="B923" s="32">
        <v>7101</v>
      </c>
      <c r="C923" s="33" t="s">
        <v>420</v>
      </c>
      <c r="D923" s="104"/>
      <c r="E923" s="104"/>
      <c r="F923" s="104"/>
      <c r="G923" s="104"/>
      <c r="H923" s="104"/>
      <c r="I923" s="104"/>
      <c r="J923" s="104"/>
      <c r="K923" s="104"/>
      <c r="L923" s="104"/>
      <c r="M923" s="104"/>
      <c r="N923" s="104">
        <f>IFERROR(VLOOKUP($B923,'OCT 13'!$A$9:$C$520,3,FALSE),0)</f>
        <v>0</v>
      </c>
      <c r="O923" s="104">
        <f>IFERROR(VLOOKUP($B923,'NOV 13'!$A$9:$C$520,3,FALSE),0)</f>
        <v>0</v>
      </c>
      <c r="P923" s="104">
        <f>IFERROR(VLOOKUP($B923,'DIC 13'!$A$9:$C$520,3,FALSE),0)</f>
        <v>0</v>
      </c>
    </row>
    <row r="924" spans="1:16" ht="15">
      <c r="A924" s="102"/>
      <c r="B924" s="32">
        <v>710105</v>
      </c>
      <c r="C924" s="33" t="s">
        <v>421</v>
      </c>
      <c r="D924" s="104"/>
      <c r="E924" s="104"/>
      <c r="F924" s="104"/>
      <c r="G924" s="104"/>
      <c r="H924" s="104"/>
      <c r="I924" s="104"/>
      <c r="J924" s="104"/>
      <c r="K924" s="104"/>
      <c r="L924" s="104"/>
      <c r="M924" s="104"/>
      <c r="N924" s="104">
        <f>IFERROR(VLOOKUP($B924,'OCT 13'!$A$9:$C$520,3,FALSE),0)</f>
        <v>0</v>
      </c>
      <c r="O924" s="104">
        <f>IFERROR(VLOOKUP($B924,'NOV 13'!$A$9:$C$520,3,FALSE),0)</f>
        <v>0</v>
      </c>
      <c r="P924" s="104">
        <f>IFERROR(VLOOKUP($B924,'DIC 13'!$A$9:$C$520,3,FALSE),0)</f>
        <v>0</v>
      </c>
    </row>
    <row r="925" spans="1:16" ht="15">
      <c r="A925" s="102"/>
      <c r="B925" s="32">
        <v>710110</v>
      </c>
      <c r="C925" s="33" t="s">
        <v>422</v>
      </c>
      <c r="D925" s="104"/>
      <c r="E925" s="104"/>
      <c r="F925" s="104"/>
      <c r="G925" s="104"/>
      <c r="H925" s="104"/>
      <c r="I925" s="104"/>
      <c r="J925" s="104"/>
      <c r="K925" s="104"/>
      <c r="L925" s="104"/>
      <c r="M925" s="104"/>
      <c r="N925" s="104">
        <f>IFERROR(VLOOKUP($B925,'OCT 13'!$A$9:$C$520,3,FALSE),0)</f>
        <v>0</v>
      </c>
      <c r="O925" s="104">
        <f>IFERROR(VLOOKUP($B925,'NOV 13'!$A$9:$C$520,3,FALSE),0)</f>
        <v>0</v>
      </c>
      <c r="P925" s="104">
        <f>IFERROR(VLOOKUP($B925,'DIC 13'!$A$9:$C$520,3,FALSE),0)</f>
        <v>0</v>
      </c>
    </row>
    <row r="926" spans="1:16" ht="15">
      <c r="A926" s="102"/>
      <c r="B926" s="32">
        <v>710115</v>
      </c>
      <c r="C926" s="33" t="s">
        <v>423</v>
      </c>
      <c r="D926" s="104"/>
      <c r="E926" s="104"/>
      <c r="F926" s="104"/>
      <c r="G926" s="104"/>
      <c r="H926" s="104"/>
      <c r="I926" s="104"/>
      <c r="J926" s="104"/>
      <c r="K926" s="104"/>
      <c r="L926" s="104"/>
      <c r="M926" s="104"/>
      <c r="N926" s="104">
        <f>IFERROR(VLOOKUP($B926,'OCT 13'!$A$9:$C$520,3,FALSE),0)</f>
        <v>0</v>
      </c>
      <c r="O926" s="104">
        <f>IFERROR(VLOOKUP($B926,'NOV 13'!$A$9:$C$520,3,FALSE),0)</f>
        <v>0</v>
      </c>
      <c r="P926" s="104">
        <f>IFERROR(VLOOKUP($B926,'DIC 13'!$A$9:$C$520,3,FALSE),0)</f>
        <v>0</v>
      </c>
    </row>
    <row r="927" spans="1:16" ht="15">
      <c r="A927" s="102"/>
      <c r="B927" s="32">
        <v>710120</v>
      </c>
      <c r="C927" s="33" t="s">
        <v>424</v>
      </c>
      <c r="D927" s="104"/>
      <c r="E927" s="104"/>
      <c r="F927" s="104"/>
      <c r="G927" s="104"/>
      <c r="H927" s="104"/>
      <c r="I927" s="104"/>
      <c r="J927" s="104"/>
      <c r="K927" s="104"/>
      <c r="L927" s="104"/>
      <c r="M927" s="104"/>
      <c r="N927" s="104">
        <f>IFERROR(VLOOKUP($B927,'OCT 13'!$A$9:$C$520,3,FALSE),0)</f>
        <v>0</v>
      </c>
      <c r="O927" s="104">
        <f>IFERROR(VLOOKUP($B927,'NOV 13'!$A$9:$C$520,3,FALSE),0)</f>
        <v>0</v>
      </c>
      <c r="P927" s="104">
        <f>IFERROR(VLOOKUP($B927,'DIC 13'!$A$9:$C$520,3,FALSE),0)</f>
        <v>0</v>
      </c>
    </row>
    <row r="928" spans="1:16" ht="15">
      <c r="A928" s="102"/>
      <c r="B928" s="32">
        <v>710125</v>
      </c>
      <c r="C928" s="33" t="s">
        <v>425</v>
      </c>
      <c r="D928" s="104"/>
      <c r="E928" s="104"/>
      <c r="F928" s="104"/>
      <c r="G928" s="104"/>
      <c r="H928" s="104"/>
      <c r="I928" s="104"/>
      <c r="J928" s="104"/>
      <c r="K928" s="104"/>
      <c r="L928" s="104"/>
      <c r="M928" s="104"/>
      <c r="N928" s="104">
        <f>IFERROR(VLOOKUP($B928,'OCT 13'!$A$9:$C$520,3,FALSE),0)</f>
        <v>0</v>
      </c>
      <c r="O928" s="104">
        <f>IFERROR(VLOOKUP($B928,'NOV 13'!$A$9:$C$520,3,FALSE),0)</f>
        <v>0</v>
      </c>
      <c r="P928" s="104">
        <f>IFERROR(VLOOKUP($B928,'DIC 13'!$A$9:$C$520,3,FALSE),0)</f>
        <v>0</v>
      </c>
    </row>
    <row r="929" spans="1:16" ht="15">
      <c r="A929" s="102"/>
      <c r="B929" s="32">
        <v>710190</v>
      </c>
      <c r="C929" s="33" t="s">
        <v>126</v>
      </c>
      <c r="D929" s="104"/>
      <c r="E929" s="104"/>
      <c r="F929" s="104"/>
      <c r="G929" s="104"/>
      <c r="H929" s="104"/>
      <c r="I929" s="104"/>
      <c r="J929" s="104"/>
      <c r="K929" s="104"/>
      <c r="L929" s="104"/>
      <c r="M929" s="104"/>
      <c r="N929" s="104">
        <f>IFERROR(VLOOKUP($B929,'OCT 13'!$A$9:$C$520,3,FALSE),0)</f>
        <v>0</v>
      </c>
      <c r="O929" s="104">
        <f>IFERROR(VLOOKUP($B929,'NOV 13'!$A$9:$C$520,3,FALSE),0)</f>
        <v>0</v>
      </c>
      <c r="P929" s="104">
        <f>IFERROR(VLOOKUP($B929,'DIC 13'!$A$9:$C$520,3,FALSE),0)</f>
        <v>0</v>
      </c>
    </row>
    <row r="930" spans="1:16" ht="15">
      <c r="A930" s="102"/>
      <c r="B930" s="32">
        <v>7102</v>
      </c>
      <c r="C930" s="33" t="s">
        <v>426</v>
      </c>
      <c r="D930" s="104"/>
      <c r="E930" s="104"/>
      <c r="F930" s="104"/>
      <c r="G930" s="104"/>
      <c r="H930" s="104"/>
      <c r="I930" s="104"/>
      <c r="J930" s="104"/>
      <c r="K930" s="104"/>
      <c r="L930" s="104"/>
      <c r="M930" s="104"/>
      <c r="N930" s="104">
        <f>IFERROR(VLOOKUP($B930,'OCT 13'!$A$9:$C$520,3,FALSE),0)</f>
        <v>0</v>
      </c>
      <c r="O930" s="104">
        <f>IFERROR(VLOOKUP($B930,'NOV 13'!$A$9:$C$520,3,FALSE),0)</f>
        <v>0</v>
      </c>
      <c r="P930" s="104">
        <f>IFERROR(VLOOKUP($B930,'DIC 13'!$A$9:$C$520,3,FALSE),0)</f>
        <v>0</v>
      </c>
    </row>
    <row r="931" spans="1:16" ht="15">
      <c r="A931" s="102"/>
      <c r="B931" s="32">
        <v>710205</v>
      </c>
      <c r="C931" s="33" t="s">
        <v>427</v>
      </c>
      <c r="D931" s="104"/>
      <c r="E931" s="104"/>
      <c r="F931" s="104"/>
      <c r="G931" s="104"/>
      <c r="H931" s="104"/>
      <c r="I931" s="104"/>
      <c r="J931" s="104"/>
      <c r="K931" s="104"/>
      <c r="L931" s="104"/>
      <c r="M931" s="104"/>
      <c r="N931" s="104">
        <f>IFERROR(VLOOKUP($B931,'OCT 13'!$A$9:$C$520,3,FALSE),0)</f>
        <v>0</v>
      </c>
      <c r="O931" s="104">
        <f>IFERROR(VLOOKUP($B931,'NOV 13'!$A$9:$C$520,3,FALSE),0)</f>
        <v>0</v>
      </c>
      <c r="P931" s="104">
        <f>IFERROR(VLOOKUP($B931,'DIC 13'!$A$9:$C$520,3,FALSE),0)</f>
        <v>0</v>
      </c>
    </row>
    <row r="932" spans="1:16" ht="15">
      <c r="A932" s="102"/>
      <c r="B932" s="32">
        <v>710210</v>
      </c>
      <c r="C932" s="33" t="s">
        <v>428</v>
      </c>
      <c r="D932" s="104"/>
      <c r="E932" s="104"/>
      <c r="F932" s="104"/>
      <c r="G932" s="104"/>
      <c r="H932" s="104"/>
      <c r="I932" s="104"/>
      <c r="J932" s="104"/>
      <c r="K932" s="104"/>
      <c r="L932" s="104"/>
      <c r="M932" s="104"/>
      <c r="N932" s="104">
        <f>IFERROR(VLOOKUP($B932,'OCT 13'!$A$9:$C$520,3,FALSE),0)</f>
        <v>0</v>
      </c>
      <c r="O932" s="104">
        <f>IFERROR(VLOOKUP($B932,'NOV 13'!$A$9:$C$520,3,FALSE),0)</f>
        <v>0</v>
      </c>
      <c r="P932" s="104">
        <f>IFERROR(VLOOKUP($B932,'DIC 13'!$A$9:$C$520,3,FALSE),0)</f>
        <v>0</v>
      </c>
    </row>
    <row r="933" spans="1:16" ht="15">
      <c r="A933" s="102"/>
      <c r="B933" s="32">
        <v>710215</v>
      </c>
      <c r="C933" s="33" t="s">
        <v>429</v>
      </c>
      <c r="D933" s="104"/>
      <c r="E933" s="104"/>
      <c r="F933" s="104"/>
      <c r="G933" s="104"/>
      <c r="H933" s="104"/>
      <c r="I933" s="104"/>
      <c r="J933" s="104"/>
      <c r="K933" s="104"/>
      <c r="L933" s="104"/>
      <c r="M933" s="104"/>
      <c r="N933" s="104">
        <f>IFERROR(VLOOKUP($B933,'OCT 13'!$A$9:$C$520,3,FALSE),0)</f>
        <v>0</v>
      </c>
      <c r="O933" s="104">
        <f>IFERROR(VLOOKUP($B933,'NOV 13'!$A$9:$C$520,3,FALSE),0)</f>
        <v>0</v>
      </c>
      <c r="P933" s="104">
        <f>IFERROR(VLOOKUP($B933,'DIC 13'!$A$9:$C$520,3,FALSE),0)</f>
        <v>0</v>
      </c>
    </row>
    <row r="934" spans="1:16" ht="15">
      <c r="A934" s="102"/>
      <c r="B934" s="32">
        <v>710220</v>
      </c>
      <c r="C934" s="33" t="s">
        <v>430</v>
      </c>
      <c r="D934" s="104"/>
      <c r="E934" s="104"/>
      <c r="F934" s="104"/>
      <c r="G934" s="104"/>
      <c r="H934" s="104"/>
      <c r="I934" s="104"/>
      <c r="J934" s="104"/>
      <c r="K934" s="104"/>
      <c r="L934" s="104"/>
      <c r="M934" s="104"/>
      <c r="N934" s="104">
        <f>IFERROR(VLOOKUP($B934,'OCT 13'!$A$9:$C$520,3,FALSE),0)</f>
        <v>0</v>
      </c>
      <c r="O934" s="104">
        <f>IFERROR(VLOOKUP($B934,'NOV 13'!$A$9:$C$520,3,FALSE),0)</f>
        <v>0</v>
      </c>
      <c r="P934" s="104">
        <f>IFERROR(VLOOKUP($B934,'DIC 13'!$A$9:$C$520,3,FALSE),0)</f>
        <v>0</v>
      </c>
    </row>
    <row r="935" spans="1:16" ht="15">
      <c r="A935" s="102"/>
      <c r="B935" s="32">
        <v>710225</v>
      </c>
      <c r="C935" s="33" t="s">
        <v>431</v>
      </c>
      <c r="D935" s="104"/>
      <c r="E935" s="104"/>
      <c r="F935" s="104"/>
      <c r="G935" s="104"/>
      <c r="H935" s="104"/>
      <c r="I935" s="104"/>
      <c r="J935" s="104"/>
      <c r="K935" s="104"/>
      <c r="L935" s="104"/>
      <c r="M935" s="104"/>
      <c r="N935" s="104">
        <f>IFERROR(VLOOKUP($B935,'OCT 13'!$A$9:$C$520,3,FALSE),0)</f>
        <v>0</v>
      </c>
      <c r="O935" s="104">
        <f>IFERROR(VLOOKUP($B935,'NOV 13'!$A$9:$C$520,3,FALSE),0)</f>
        <v>0</v>
      </c>
      <c r="P935" s="104">
        <f>IFERROR(VLOOKUP($B935,'DIC 13'!$A$9:$C$520,3,FALSE),0)</f>
        <v>0</v>
      </c>
    </row>
    <row r="936" spans="1:16" ht="15">
      <c r="A936" s="102"/>
      <c r="B936" s="32">
        <v>710230</v>
      </c>
      <c r="C936" s="33" t="s">
        <v>432</v>
      </c>
      <c r="D936" s="104"/>
      <c r="E936" s="104"/>
      <c r="F936" s="104"/>
      <c r="G936" s="104"/>
      <c r="H936" s="104"/>
      <c r="I936" s="104"/>
      <c r="J936" s="104"/>
      <c r="K936" s="104"/>
      <c r="L936" s="104"/>
      <c r="M936" s="104"/>
      <c r="N936" s="104">
        <f>IFERROR(VLOOKUP($B936,'OCT 13'!$A$9:$C$520,3,FALSE),0)</f>
        <v>0</v>
      </c>
      <c r="O936" s="104">
        <f>IFERROR(VLOOKUP($B936,'NOV 13'!$A$9:$C$520,3,FALSE),0)</f>
        <v>0</v>
      </c>
      <c r="P936" s="104">
        <f>IFERROR(VLOOKUP($B936,'DIC 13'!$A$9:$C$520,3,FALSE),0)</f>
        <v>0</v>
      </c>
    </row>
    <row r="937" spans="1:16" ht="15">
      <c r="A937" s="102"/>
      <c r="B937" s="32">
        <v>710235</v>
      </c>
      <c r="C937" s="33" t="s">
        <v>433</v>
      </c>
      <c r="D937" s="104"/>
      <c r="E937" s="104"/>
      <c r="F937" s="104"/>
      <c r="G937" s="104"/>
      <c r="H937" s="104"/>
      <c r="I937" s="104"/>
      <c r="J937" s="104"/>
      <c r="K937" s="104"/>
      <c r="L937" s="104"/>
      <c r="M937" s="104"/>
      <c r="N937" s="104">
        <f>IFERROR(VLOOKUP($B937,'OCT 13'!$A$9:$C$520,3,FALSE),0)</f>
        <v>0</v>
      </c>
      <c r="O937" s="104">
        <f>IFERROR(VLOOKUP($B937,'NOV 13'!$A$9:$C$520,3,FALSE),0)</f>
        <v>0</v>
      </c>
      <c r="P937" s="104">
        <f>IFERROR(VLOOKUP($B937,'DIC 13'!$A$9:$C$520,3,FALSE),0)</f>
        <v>0</v>
      </c>
    </row>
    <row r="938" spans="1:16" ht="15">
      <c r="A938" s="102"/>
      <c r="B938" s="32">
        <v>710240</v>
      </c>
      <c r="C938" s="33" t="s">
        <v>434</v>
      </c>
      <c r="D938" s="104"/>
      <c r="E938" s="104"/>
      <c r="F938" s="104"/>
      <c r="G938" s="104"/>
      <c r="H938" s="104"/>
      <c r="I938" s="104"/>
      <c r="J938" s="104"/>
      <c r="K938" s="104"/>
      <c r="L938" s="104"/>
      <c r="M938" s="104"/>
      <c r="N938" s="104">
        <f>IFERROR(VLOOKUP($B938,'OCT 13'!$A$9:$C$520,3,FALSE),0)</f>
        <v>0</v>
      </c>
      <c r="O938" s="104">
        <f>IFERROR(VLOOKUP($B938,'NOV 13'!$A$9:$C$520,3,FALSE),0)</f>
        <v>0</v>
      </c>
      <c r="P938" s="104">
        <f>IFERROR(VLOOKUP($B938,'DIC 13'!$A$9:$C$520,3,FALSE),0)</f>
        <v>0</v>
      </c>
    </row>
    <row r="939" spans="1:16" ht="15">
      <c r="A939" s="102"/>
      <c r="B939" s="32">
        <v>710245</v>
      </c>
      <c r="C939" s="33" t="s">
        <v>564</v>
      </c>
      <c r="D939" s="104"/>
      <c r="E939" s="104"/>
      <c r="F939" s="104"/>
      <c r="G939" s="104"/>
      <c r="H939" s="104"/>
      <c r="I939" s="104"/>
      <c r="J939" s="104"/>
      <c r="K939" s="104"/>
      <c r="L939" s="104"/>
      <c r="M939" s="104"/>
      <c r="N939" s="104">
        <f>IFERROR(VLOOKUP($B939,'OCT 13'!$A$9:$C$520,3,FALSE),0)</f>
        <v>0</v>
      </c>
      <c r="O939" s="104">
        <f>IFERROR(VLOOKUP($B939,'NOV 13'!$A$9:$C$520,3,FALSE),0)</f>
        <v>0</v>
      </c>
      <c r="P939" s="104">
        <f>IFERROR(VLOOKUP($B939,'DIC 13'!$A$9:$C$520,3,FALSE),0)</f>
        <v>0</v>
      </c>
    </row>
    <row r="940" spans="1:16" ht="15">
      <c r="A940" s="102"/>
      <c r="B940" s="32">
        <v>710250</v>
      </c>
      <c r="C940" s="33" t="s">
        <v>565</v>
      </c>
      <c r="D940" s="104"/>
      <c r="E940" s="104"/>
      <c r="F940" s="104"/>
      <c r="G940" s="104"/>
      <c r="H940" s="104"/>
      <c r="I940" s="104"/>
      <c r="J940" s="104"/>
      <c r="K940" s="104"/>
      <c r="L940" s="104"/>
      <c r="M940" s="104"/>
      <c r="N940" s="104">
        <f>IFERROR(VLOOKUP($B940,'OCT 13'!$A$9:$C$520,3,FALSE),0)</f>
        <v>0</v>
      </c>
      <c r="O940" s="104">
        <f>IFERROR(VLOOKUP($B940,'NOV 13'!$A$9:$C$520,3,FALSE),0)</f>
        <v>0</v>
      </c>
      <c r="P940" s="104">
        <f>IFERROR(VLOOKUP($B940,'DIC 13'!$A$9:$C$520,3,FALSE),0)</f>
        <v>0</v>
      </c>
    </row>
    <row r="941" spans="1:16" ht="15">
      <c r="A941" s="102"/>
      <c r="B941" s="32">
        <v>710265</v>
      </c>
      <c r="C941" s="33" t="s">
        <v>572</v>
      </c>
      <c r="D941" s="104"/>
      <c r="E941" s="104"/>
      <c r="F941" s="104"/>
      <c r="G941" s="104"/>
      <c r="H941" s="104"/>
      <c r="I941" s="104"/>
      <c r="J941" s="104"/>
      <c r="K941" s="104"/>
      <c r="L941" s="104"/>
      <c r="M941" s="104"/>
      <c r="N941" s="104">
        <f>IFERROR(VLOOKUP($B941,'OCT 13'!$A$9:$C$520,3,FALSE),0)</f>
        <v>0</v>
      </c>
      <c r="O941" s="104">
        <f>IFERROR(VLOOKUP($B941,'NOV 13'!$A$9:$C$520,3,FALSE),0)</f>
        <v>0</v>
      </c>
      <c r="P941" s="104">
        <f>IFERROR(VLOOKUP($B941,'DIC 13'!$A$9:$C$520,3,FALSE),0)</f>
        <v>0</v>
      </c>
    </row>
    <row r="942" spans="1:16" ht="15">
      <c r="A942" s="102"/>
      <c r="B942" s="32">
        <v>710270</v>
      </c>
      <c r="C942" s="33" t="s">
        <v>435</v>
      </c>
      <c r="D942" s="104"/>
      <c r="E942" s="104"/>
      <c r="F942" s="104"/>
      <c r="G942" s="104"/>
      <c r="H942" s="104"/>
      <c r="I942" s="104"/>
      <c r="J942" s="104"/>
      <c r="K942" s="104"/>
      <c r="L942" s="104"/>
      <c r="M942" s="104"/>
      <c r="N942" s="104">
        <f>IFERROR(VLOOKUP($B942,'OCT 13'!$A$9:$C$520,3,FALSE),0)</f>
        <v>0</v>
      </c>
      <c r="O942" s="104">
        <f>IFERROR(VLOOKUP($B942,'NOV 13'!$A$9:$C$520,3,FALSE),0)</f>
        <v>0</v>
      </c>
      <c r="P942" s="104">
        <f>IFERROR(VLOOKUP($B942,'DIC 13'!$A$9:$C$520,3,FALSE),0)</f>
        <v>0</v>
      </c>
    </row>
    <row r="943" spans="1:16" ht="15">
      <c r="A943" s="102"/>
      <c r="B943" s="32">
        <v>710275</v>
      </c>
      <c r="C943" s="33" t="s">
        <v>436</v>
      </c>
      <c r="D943" s="104"/>
      <c r="E943" s="104"/>
      <c r="F943" s="104"/>
      <c r="G943" s="104"/>
      <c r="H943" s="104"/>
      <c r="I943" s="104"/>
      <c r="J943" s="104"/>
      <c r="K943" s="104"/>
      <c r="L943" s="104"/>
      <c r="M943" s="104"/>
      <c r="N943" s="104">
        <f>IFERROR(VLOOKUP($B943,'OCT 13'!$A$9:$C$520,3,FALSE),0)</f>
        <v>0</v>
      </c>
      <c r="O943" s="104">
        <f>IFERROR(VLOOKUP($B943,'NOV 13'!$A$9:$C$520,3,FALSE),0)</f>
        <v>0</v>
      </c>
      <c r="P943" s="104">
        <f>IFERROR(VLOOKUP($B943,'DIC 13'!$A$9:$C$520,3,FALSE),0)</f>
        <v>0</v>
      </c>
    </row>
    <row r="944" spans="1:16" ht="15">
      <c r="A944" s="102"/>
      <c r="B944" s="32">
        <v>710280</v>
      </c>
      <c r="C944" s="33" t="s">
        <v>437</v>
      </c>
      <c r="D944" s="104"/>
      <c r="E944" s="104"/>
      <c r="F944" s="104"/>
      <c r="G944" s="104"/>
      <c r="H944" s="104"/>
      <c r="I944" s="104"/>
      <c r="J944" s="104"/>
      <c r="K944" s="104"/>
      <c r="L944" s="104"/>
      <c r="M944" s="104"/>
      <c r="N944" s="104">
        <f>IFERROR(VLOOKUP($B944,'OCT 13'!$A$9:$C$520,3,FALSE),0)</f>
        <v>0</v>
      </c>
      <c r="O944" s="104">
        <f>IFERROR(VLOOKUP($B944,'NOV 13'!$A$9:$C$520,3,FALSE),0)</f>
        <v>0</v>
      </c>
      <c r="P944" s="104">
        <f>IFERROR(VLOOKUP($B944,'DIC 13'!$A$9:$C$520,3,FALSE),0)</f>
        <v>0</v>
      </c>
    </row>
    <row r="945" spans="1:16" ht="15">
      <c r="A945" s="102"/>
      <c r="B945" s="32">
        <v>710290</v>
      </c>
      <c r="C945" s="33" t="s">
        <v>438</v>
      </c>
      <c r="D945" s="104"/>
      <c r="E945" s="104"/>
      <c r="F945" s="104"/>
      <c r="G945" s="104"/>
      <c r="H945" s="104"/>
      <c r="I945" s="104"/>
      <c r="J945" s="104"/>
      <c r="K945" s="104"/>
      <c r="L945" s="104"/>
      <c r="M945" s="104"/>
      <c r="N945" s="104">
        <f>IFERROR(VLOOKUP($B945,'OCT 13'!$A$9:$C$520,3,FALSE),0)</f>
        <v>0</v>
      </c>
      <c r="O945" s="104">
        <f>IFERROR(VLOOKUP($B945,'NOV 13'!$A$9:$C$520,3,FALSE),0)</f>
        <v>0</v>
      </c>
      <c r="P945" s="104">
        <f>IFERROR(VLOOKUP($B945,'DIC 13'!$A$9:$C$520,3,FALSE),0)</f>
        <v>0</v>
      </c>
    </row>
    <row r="946" spans="1:16" ht="15">
      <c r="A946" s="102"/>
      <c r="B946" s="32">
        <v>7103</v>
      </c>
      <c r="C946" s="33" t="s">
        <v>439</v>
      </c>
      <c r="D946" s="104"/>
      <c r="E946" s="104"/>
      <c r="F946" s="104"/>
      <c r="G946" s="104"/>
      <c r="H946" s="104"/>
      <c r="I946" s="104"/>
      <c r="J946" s="104"/>
      <c r="K946" s="104"/>
      <c r="L946" s="104"/>
      <c r="M946" s="104"/>
      <c r="N946" s="104">
        <f>IFERROR(VLOOKUP($B946,'OCT 13'!$A$9:$C$520,3,FALSE),0)</f>
        <v>0</v>
      </c>
      <c r="O946" s="104">
        <f>IFERROR(VLOOKUP($B946,'NOV 13'!$A$9:$C$520,3,FALSE),0)</f>
        <v>0</v>
      </c>
      <c r="P946" s="104">
        <f>IFERROR(VLOOKUP($B946,'DIC 13'!$A$9:$C$520,3,FALSE),0)</f>
        <v>0</v>
      </c>
    </row>
    <row r="947" spans="1:16" ht="15">
      <c r="A947" s="102"/>
      <c r="B947" s="32">
        <v>710305</v>
      </c>
      <c r="C947" s="33" t="s">
        <v>198</v>
      </c>
      <c r="D947" s="104"/>
      <c r="E947" s="104"/>
      <c r="F947" s="104"/>
      <c r="G947" s="104"/>
      <c r="H947" s="104"/>
      <c r="I947" s="104"/>
      <c r="J947" s="104"/>
      <c r="K947" s="104"/>
      <c r="L947" s="104"/>
      <c r="M947" s="104"/>
      <c r="N947" s="104">
        <f>IFERROR(VLOOKUP($B947,'OCT 13'!$A$9:$C$520,3,FALSE),0)</f>
        <v>0</v>
      </c>
      <c r="O947" s="104">
        <f>IFERROR(VLOOKUP($B947,'NOV 13'!$A$9:$C$520,3,FALSE),0)</f>
        <v>0</v>
      </c>
      <c r="P947" s="104">
        <f>IFERROR(VLOOKUP($B947,'DIC 13'!$A$9:$C$520,3,FALSE),0)</f>
        <v>0</v>
      </c>
    </row>
    <row r="948" spans="1:16" ht="15">
      <c r="A948" s="102"/>
      <c r="B948" s="32">
        <v>710310</v>
      </c>
      <c r="C948" s="33" t="s">
        <v>108</v>
      </c>
      <c r="D948" s="104"/>
      <c r="E948" s="104"/>
      <c r="F948" s="104"/>
      <c r="G948" s="104"/>
      <c r="H948" s="104"/>
      <c r="I948" s="104"/>
      <c r="J948" s="104"/>
      <c r="K948" s="104"/>
      <c r="L948" s="104"/>
      <c r="M948" s="104"/>
      <c r="N948" s="104">
        <f>IFERROR(VLOOKUP($B948,'OCT 13'!$A$9:$C$520,3,FALSE),0)</f>
        <v>0</v>
      </c>
      <c r="O948" s="104">
        <f>IFERROR(VLOOKUP($B948,'NOV 13'!$A$9:$C$520,3,FALSE),0)</f>
        <v>0</v>
      </c>
      <c r="P948" s="104">
        <f>IFERROR(VLOOKUP($B948,'DIC 13'!$A$9:$C$520,3,FALSE),0)</f>
        <v>0</v>
      </c>
    </row>
    <row r="949" spans="1:16" ht="15">
      <c r="A949" s="102"/>
      <c r="B949" s="32">
        <v>710315</v>
      </c>
      <c r="C949" s="33" t="s">
        <v>109</v>
      </c>
      <c r="D949" s="104"/>
      <c r="E949" s="104"/>
      <c r="F949" s="104"/>
      <c r="G949" s="104"/>
      <c r="H949" s="104"/>
      <c r="I949" s="104"/>
      <c r="J949" s="104"/>
      <c r="K949" s="104"/>
      <c r="L949" s="104"/>
      <c r="M949" s="104"/>
      <c r="N949" s="104">
        <f>IFERROR(VLOOKUP($B949,'OCT 13'!$A$9:$C$520,3,FALSE),0)</f>
        <v>0</v>
      </c>
      <c r="O949" s="104">
        <f>IFERROR(VLOOKUP($B949,'NOV 13'!$A$9:$C$520,3,FALSE),0)</f>
        <v>0</v>
      </c>
      <c r="P949" s="104">
        <f>IFERROR(VLOOKUP($B949,'DIC 13'!$A$9:$C$520,3,FALSE),0)</f>
        <v>0</v>
      </c>
    </row>
    <row r="950" spans="1:16" ht="15">
      <c r="A950" s="102"/>
      <c r="B950" s="32">
        <v>710320</v>
      </c>
      <c r="C950" s="33" t="s">
        <v>205</v>
      </c>
      <c r="D950" s="104"/>
      <c r="E950" s="104"/>
      <c r="F950" s="104"/>
      <c r="G950" s="104"/>
      <c r="H950" s="104"/>
      <c r="I950" s="104"/>
      <c r="J950" s="104"/>
      <c r="K950" s="104"/>
      <c r="L950" s="104"/>
      <c r="M950" s="104"/>
      <c r="N950" s="104">
        <f>IFERROR(VLOOKUP($B950,'OCT 13'!$A$9:$C$520,3,FALSE),0)</f>
        <v>0</v>
      </c>
      <c r="O950" s="104">
        <f>IFERROR(VLOOKUP($B950,'NOV 13'!$A$9:$C$520,3,FALSE),0)</f>
        <v>0</v>
      </c>
      <c r="P950" s="104">
        <f>IFERROR(VLOOKUP($B950,'DIC 13'!$A$9:$C$520,3,FALSE),0)</f>
        <v>0</v>
      </c>
    </row>
    <row r="951" spans="1:16" ht="15">
      <c r="A951" s="102"/>
      <c r="B951" s="32">
        <v>710325</v>
      </c>
      <c r="C951" s="33" t="s">
        <v>440</v>
      </c>
      <c r="D951" s="104"/>
      <c r="E951" s="104"/>
      <c r="F951" s="104"/>
      <c r="G951" s="104"/>
      <c r="H951" s="104"/>
      <c r="I951" s="104"/>
      <c r="J951" s="104"/>
      <c r="K951" s="104"/>
      <c r="L951" s="104"/>
      <c r="M951" s="104"/>
      <c r="N951" s="104">
        <f>IFERROR(VLOOKUP($B951,'OCT 13'!$A$9:$C$520,3,FALSE),0)</f>
        <v>0</v>
      </c>
      <c r="O951" s="104">
        <f>IFERROR(VLOOKUP($B951,'NOV 13'!$A$9:$C$520,3,FALSE),0)</f>
        <v>0</v>
      </c>
      <c r="P951" s="104">
        <f>IFERROR(VLOOKUP($B951,'DIC 13'!$A$9:$C$520,3,FALSE),0)</f>
        <v>0</v>
      </c>
    </row>
    <row r="952" spans="1:16" ht="15">
      <c r="A952" s="102"/>
      <c r="B952" s="32">
        <v>710330</v>
      </c>
      <c r="C952" s="33" t="s">
        <v>207</v>
      </c>
      <c r="D952" s="104"/>
      <c r="E952" s="104"/>
      <c r="F952" s="104"/>
      <c r="G952" s="104"/>
      <c r="H952" s="104"/>
      <c r="I952" s="104"/>
      <c r="J952" s="104"/>
      <c r="K952" s="104"/>
      <c r="L952" s="104"/>
      <c r="M952" s="104"/>
      <c r="N952" s="104">
        <f>IFERROR(VLOOKUP($B952,'OCT 13'!$A$9:$C$520,3,FALSE),0)</f>
        <v>0</v>
      </c>
      <c r="O952" s="104">
        <f>IFERROR(VLOOKUP($B952,'NOV 13'!$A$9:$C$520,3,FALSE),0)</f>
        <v>0</v>
      </c>
      <c r="P952" s="104">
        <f>IFERROR(VLOOKUP($B952,'DIC 13'!$A$9:$C$520,3,FALSE),0)</f>
        <v>0</v>
      </c>
    </row>
    <row r="953" spans="1:16" ht="15">
      <c r="A953" s="102"/>
      <c r="B953" s="32">
        <v>7104</v>
      </c>
      <c r="C953" s="33" t="s">
        <v>441</v>
      </c>
      <c r="D953" s="104"/>
      <c r="E953" s="104"/>
      <c r="F953" s="104"/>
      <c r="G953" s="104"/>
      <c r="H953" s="104"/>
      <c r="I953" s="104"/>
      <c r="J953" s="104"/>
      <c r="K953" s="104"/>
      <c r="L953" s="104"/>
      <c r="M953" s="104"/>
      <c r="N953" s="104">
        <f>IFERROR(VLOOKUP($B953,'OCT 13'!$A$9:$C$520,3,FALSE),0)</f>
        <v>0</v>
      </c>
      <c r="O953" s="104">
        <f>IFERROR(VLOOKUP($B953,'NOV 13'!$A$9:$C$520,3,FALSE),0)</f>
        <v>0</v>
      </c>
      <c r="P953" s="104">
        <f>IFERROR(VLOOKUP($B953,'DIC 13'!$A$9:$C$520,3,FALSE),0)</f>
        <v>0</v>
      </c>
    </row>
    <row r="954" spans="1:16" ht="15">
      <c r="A954" s="102"/>
      <c r="B954" s="32">
        <v>710405</v>
      </c>
      <c r="C954" s="33" t="s">
        <v>18</v>
      </c>
      <c r="D954" s="104"/>
      <c r="E954" s="104"/>
      <c r="F954" s="104"/>
      <c r="G954" s="104"/>
      <c r="H954" s="104"/>
      <c r="I954" s="104"/>
      <c r="J954" s="104"/>
      <c r="K954" s="104"/>
      <c r="L954" s="104"/>
      <c r="M954" s="104"/>
      <c r="N954" s="104">
        <f>IFERROR(VLOOKUP($B954,'OCT 13'!$A$9:$C$520,3,FALSE),0)</f>
        <v>0</v>
      </c>
      <c r="O954" s="104">
        <f>IFERROR(VLOOKUP($B954,'NOV 13'!$A$9:$C$520,3,FALSE),0)</f>
        <v>0</v>
      </c>
      <c r="P954" s="104">
        <f>IFERROR(VLOOKUP($B954,'DIC 13'!$A$9:$C$520,3,FALSE),0)</f>
        <v>0</v>
      </c>
    </row>
    <row r="955" spans="1:16" ht="15">
      <c r="A955" s="102"/>
      <c r="B955" s="32">
        <v>710410</v>
      </c>
      <c r="C955" s="33" t="s">
        <v>19</v>
      </c>
      <c r="D955" s="104"/>
      <c r="E955" s="104"/>
      <c r="F955" s="104"/>
      <c r="G955" s="104"/>
      <c r="H955" s="104"/>
      <c r="I955" s="104"/>
      <c r="J955" s="104"/>
      <c r="K955" s="104"/>
      <c r="L955" s="104"/>
      <c r="M955" s="104"/>
      <c r="N955" s="104">
        <f>IFERROR(VLOOKUP($B955,'OCT 13'!$A$9:$C$520,3,FALSE),0)</f>
        <v>0</v>
      </c>
      <c r="O955" s="104">
        <f>IFERROR(VLOOKUP($B955,'NOV 13'!$A$9:$C$520,3,FALSE),0)</f>
        <v>0</v>
      </c>
      <c r="P955" s="104">
        <f>IFERROR(VLOOKUP($B955,'DIC 13'!$A$9:$C$520,3,FALSE),0)</f>
        <v>0</v>
      </c>
    </row>
    <row r="956" spans="1:16" ht="15">
      <c r="A956" s="102"/>
      <c r="B956" s="32">
        <v>7105</v>
      </c>
      <c r="C956" s="33" t="s">
        <v>442</v>
      </c>
      <c r="D956" s="104"/>
      <c r="E956" s="104"/>
      <c r="F956" s="104"/>
      <c r="G956" s="104"/>
      <c r="H956" s="104"/>
      <c r="I956" s="104"/>
      <c r="J956" s="104"/>
      <c r="K956" s="104"/>
      <c r="L956" s="104"/>
      <c r="M956" s="104"/>
      <c r="N956" s="104">
        <f>IFERROR(VLOOKUP($B956,'OCT 13'!$A$9:$C$520,3,FALSE),0)</f>
        <v>0</v>
      </c>
      <c r="O956" s="104">
        <f>IFERROR(VLOOKUP($B956,'NOV 13'!$A$9:$C$520,3,FALSE),0)</f>
        <v>0</v>
      </c>
      <c r="P956" s="104">
        <f>IFERROR(VLOOKUP($B956,'DIC 13'!$A$9:$C$520,3,FALSE),0)</f>
        <v>0</v>
      </c>
    </row>
    <row r="957" spans="1:16" ht="15">
      <c r="A957" s="102"/>
      <c r="B957" s="32">
        <v>710505</v>
      </c>
      <c r="C957" s="33" t="s">
        <v>198</v>
      </c>
      <c r="D957" s="104"/>
      <c r="E957" s="104"/>
      <c r="F957" s="104"/>
      <c r="G957" s="104"/>
      <c r="H957" s="104"/>
      <c r="I957" s="104"/>
      <c r="J957" s="104"/>
      <c r="K957" s="104"/>
      <c r="L957" s="104"/>
      <c r="M957" s="104"/>
      <c r="N957" s="104">
        <f>IFERROR(VLOOKUP($B957,'OCT 13'!$A$9:$C$520,3,FALSE),0)</f>
        <v>0</v>
      </c>
      <c r="O957" s="104">
        <f>IFERROR(VLOOKUP($B957,'NOV 13'!$A$9:$C$520,3,FALSE),0)</f>
        <v>0</v>
      </c>
      <c r="P957" s="104">
        <f>IFERROR(VLOOKUP($B957,'DIC 13'!$A$9:$C$520,3,FALSE),0)</f>
        <v>0</v>
      </c>
    </row>
    <row r="958" spans="1:16" ht="15">
      <c r="A958" s="102"/>
      <c r="B958" s="32">
        <v>710510</v>
      </c>
      <c r="C958" s="33" t="s">
        <v>108</v>
      </c>
      <c r="D958" s="104"/>
      <c r="E958" s="104"/>
      <c r="F958" s="104"/>
      <c r="G958" s="104"/>
      <c r="H958" s="104"/>
      <c r="I958" s="104"/>
      <c r="J958" s="104"/>
      <c r="K958" s="104"/>
      <c r="L958" s="104"/>
      <c r="M958" s="104"/>
      <c r="N958" s="104">
        <f>IFERROR(VLOOKUP($B958,'OCT 13'!$A$9:$C$520,3,FALSE),0)</f>
        <v>0</v>
      </c>
      <c r="O958" s="104">
        <f>IFERROR(VLOOKUP($B958,'NOV 13'!$A$9:$C$520,3,FALSE),0)</f>
        <v>0</v>
      </c>
      <c r="P958" s="104">
        <f>IFERROR(VLOOKUP($B958,'DIC 13'!$A$9:$C$520,3,FALSE),0)</f>
        <v>0</v>
      </c>
    </row>
    <row r="959" spans="1:16" ht="15">
      <c r="A959" s="102"/>
      <c r="B959" s="32">
        <v>710515</v>
      </c>
      <c r="C959" s="33" t="s">
        <v>109</v>
      </c>
      <c r="D959" s="104"/>
      <c r="E959" s="104"/>
      <c r="F959" s="104"/>
      <c r="G959" s="104"/>
      <c r="H959" s="104"/>
      <c r="I959" s="104"/>
      <c r="J959" s="104"/>
      <c r="K959" s="104"/>
      <c r="L959" s="104"/>
      <c r="M959" s="104"/>
      <c r="N959" s="104">
        <f>IFERROR(VLOOKUP($B959,'OCT 13'!$A$9:$C$520,3,FALSE),0)</f>
        <v>0</v>
      </c>
      <c r="O959" s="104">
        <f>IFERROR(VLOOKUP($B959,'NOV 13'!$A$9:$C$520,3,FALSE),0)</f>
        <v>0</v>
      </c>
      <c r="P959" s="104">
        <f>IFERROR(VLOOKUP($B959,'DIC 13'!$A$9:$C$520,3,FALSE),0)</f>
        <v>0</v>
      </c>
    </row>
    <row r="960" spans="1:16" ht="15">
      <c r="A960" s="102"/>
      <c r="B960" s="32">
        <v>710520</v>
      </c>
      <c r="C960" s="33" t="s">
        <v>205</v>
      </c>
      <c r="D960" s="104"/>
      <c r="E960" s="104"/>
      <c r="F960" s="104"/>
      <c r="G960" s="104"/>
      <c r="H960" s="104"/>
      <c r="I960" s="104"/>
      <c r="J960" s="104"/>
      <c r="K960" s="104"/>
      <c r="L960" s="104"/>
      <c r="M960" s="104"/>
      <c r="N960" s="104">
        <f>IFERROR(VLOOKUP($B960,'OCT 13'!$A$9:$C$520,3,FALSE),0)</f>
        <v>0</v>
      </c>
      <c r="O960" s="104">
        <f>IFERROR(VLOOKUP($B960,'NOV 13'!$A$9:$C$520,3,FALSE),0)</f>
        <v>0</v>
      </c>
      <c r="P960" s="104">
        <f>IFERROR(VLOOKUP($B960,'DIC 13'!$A$9:$C$520,3,FALSE),0)</f>
        <v>0</v>
      </c>
    </row>
    <row r="961" spans="1:16" ht="15">
      <c r="A961" s="102"/>
      <c r="B961" s="32">
        <v>710525</v>
      </c>
      <c r="C961" s="33" t="s">
        <v>440</v>
      </c>
      <c r="D961" s="104"/>
      <c r="E961" s="104"/>
      <c r="F961" s="104"/>
      <c r="G961" s="104"/>
      <c r="H961" s="104"/>
      <c r="I961" s="104"/>
      <c r="J961" s="104"/>
      <c r="K961" s="104"/>
      <c r="L961" s="104"/>
      <c r="M961" s="104"/>
      <c r="N961" s="104">
        <f>IFERROR(VLOOKUP($B961,'OCT 13'!$A$9:$C$520,3,FALSE),0)</f>
        <v>0</v>
      </c>
      <c r="O961" s="104">
        <f>IFERROR(VLOOKUP($B961,'NOV 13'!$A$9:$C$520,3,FALSE),0)</f>
        <v>0</v>
      </c>
      <c r="P961" s="104">
        <f>IFERROR(VLOOKUP($B961,'DIC 13'!$A$9:$C$520,3,FALSE),0)</f>
        <v>0</v>
      </c>
    </row>
    <row r="962" spans="1:16" ht="15">
      <c r="A962" s="102"/>
      <c r="B962" s="32">
        <v>710530</v>
      </c>
      <c r="C962" s="33" t="s">
        <v>207</v>
      </c>
      <c r="D962" s="104"/>
      <c r="E962" s="104"/>
      <c r="F962" s="104"/>
      <c r="G962" s="104"/>
      <c r="H962" s="104"/>
      <c r="I962" s="104"/>
      <c r="J962" s="104"/>
      <c r="K962" s="104"/>
      <c r="L962" s="104"/>
      <c r="M962" s="104"/>
      <c r="N962" s="104">
        <f>IFERROR(VLOOKUP($B962,'OCT 13'!$A$9:$C$520,3,FALSE),0)</f>
        <v>0</v>
      </c>
      <c r="O962" s="104">
        <f>IFERROR(VLOOKUP($B962,'NOV 13'!$A$9:$C$520,3,FALSE),0)</f>
        <v>0</v>
      </c>
      <c r="P962" s="104">
        <f>IFERROR(VLOOKUP($B962,'DIC 13'!$A$9:$C$520,3,FALSE),0)</f>
        <v>0</v>
      </c>
    </row>
    <row r="963" spans="1:16" ht="15">
      <c r="A963" s="102"/>
      <c r="B963" s="32">
        <v>710535</v>
      </c>
      <c r="C963" s="33" t="s">
        <v>110</v>
      </c>
      <c r="D963" s="104"/>
      <c r="E963" s="104"/>
      <c r="F963" s="104"/>
      <c r="G963" s="104"/>
      <c r="H963" s="104"/>
      <c r="I963" s="104"/>
      <c r="J963" s="104"/>
      <c r="K963" s="104"/>
      <c r="L963" s="104"/>
      <c r="M963" s="104"/>
      <c r="N963" s="104">
        <f>IFERROR(VLOOKUP($B963,'OCT 13'!$A$9:$C$520,3,FALSE),0)</f>
        <v>0</v>
      </c>
      <c r="O963" s="104">
        <f>IFERROR(VLOOKUP($B963,'NOV 13'!$A$9:$C$520,3,FALSE),0)</f>
        <v>0</v>
      </c>
      <c r="P963" s="104">
        <f>IFERROR(VLOOKUP($B963,'DIC 13'!$A$9:$C$520,3,FALSE),0)</f>
        <v>0</v>
      </c>
    </row>
    <row r="964" spans="1:16" ht="15">
      <c r="A964" s="102"/>
      <c r="B964" s="32">
        <v>7106</v>
      </c>
      <c r="C964" s="33" t="s">
        <v>443</v>
      </c>
      <c r="D964" s="104"/>
      <c r="E964" s="104"/>
      <c r="F964" s="104"/>
      <c r="G964" s="104"/>
      <c r="H964" s="104"/>
      <c r="I964" s="104"/>
      <c r="J964" s="104"/>
      <c r="K964" s="104"/>
      <c r="L964" s="104"/>
      <c r="M964" s="104"/>
      <c r="N964" s="104">
        <f>IFERROR(VLOOKUP($B964,'OCT 13'!$A$9:$C$520,3,FALSE),0)</f>
        <v>0</v>
      </c>
      <c r="O964" s="104">
        <f>IFERROR(VLOOKUP($B964,'NOV 13'!$A$9:$C$520,3,FALSE),0)</f>
        <v>0</v>
      </c>
      <c r="P964" s="104">
        <f>IFERROR(VLOOKUP($B964,'DIC 13'!$A$9:$C$520,3,FALSE),0)</f>
        <v>0</v>
      </c>
    </row>
    <row r="965" spans="1:16" ht="15">
      <c r="A965" s="102"/>
      <c r="B965" s="32">
        <v>710605</v>
      </c>
      <c r="C965" s="33" t="s">
        <v>198</v>
      </c>
      <c r="D965" s="104"/>
      <c r="E965" s="104"/>
      <c r="F965" s="104"/>
      <c r="G965" s="104"/>
      <c r="H965" s="104"/>
      <c r="I965" s="104"/>
      <c r="J965" s="104"/>
      <c r="K965" s="104"/>
      <c r="L965" s="104"/>
      <c r="M965" s="104"/>
      <c r="N965" s="104">
        <f>IFERROR(VLOOKUP($B965,'OCT 13'!$A$9:$C$520,3,FALSE),0)</f>
        <v>0</v>
      </c>
      <c r="O965" s="104">
        <f>IFERROR(VLOOKUP($B965,'NOV 13'!$A$9:$C$520,3,FALSE),0)</f>
        <v>0</v>
      </c>
      <c r="P965" s="104">
        <f>IFERROR(VLOOKUP($B965,'DIC 13'!$A$9:$C$520,3,FALSE),0)</f>
        <v>0</v>
      </c>
    </row>
    <row r="966" spans="1:16" ht="15">
      <c r="A966" s="102"/>
      <c r="B966" s="32">
        <v>710610</v>
      </c>
      <c r="C966" s="33" t="s">
        <v>108</v>
      </c>
      <c r="D966" s="104"/>
      <c r="E966" s="104"/>
      <c r="F966" s="104"/>
      <c r="G966" s="104"/>
      <c r="H966" s="104"/>
      <c r="I966" s="104"/>
      <c r="J966" s="104"/>
      <c r="K966" s="104"/>
      <c r="L966" s="104"/>
      <c r="M966" s="104"/>
      <c r="N966" s="104">
        <f>IFERROR(VLOOKUP($B966,'OCT 13'!$A$9:$C$520,3,FALSE),0)</f>
        <v>0</v>
      </c>
      <c r="O966" s="104">
        <f>IFERROR(VLOOKUP($B966,'NOV 13'!$A$9:$C$520,3,FALSE),0)</f>
        <v>0</v>
      </c>
      <c r="P966" s="104">
        <f>IFERROR(VLOOKUP($B966,'DIC 13'!$A$9:$C$520,3,FALSE),0)</f>
        <v>0</v>
      </c>
    </row>
    <row r="967" spans="1:16" ht="15">
      <c r="A967" s="102"/>
      <c r="B967" s="32">
        <v>710615</v>
      </c>
      <c r="C967" s="33" t="s">
        <v>109</v>
      </c>
      <c r="D967" s="104"/>
      <c r="E967" s="104"/>
      <c r="F967" s="104"/>
      <c r="G967" s="104"/>
      <c r="H967" s="104"/>
      <c r="I967" s="104"/>
      <c r="J967" s="104"/>
      <c r="K967" s="104"/>
      <c r="L967" s="104"/>
      <c r="M967" s="104"/>
      <c r="N967" s="104">
        <f>IFERROR(VLOOKUP($B967,'OCT 13'!$A$9:$C$520,3,FALSE),0)</f>
        <v>0</v>
      </c>
      <c r="O967" s="104">
        <f>IFERROR(VLOOKUP($B967,'NOV 13'!$A$9:$C$520,3,FALSE),0)</f>
        <v>0</v>
      </c>
      <c r="P967" s="104">
        <f>IFERROR(VLOOKUP($B967,'DIC 13'!$A$9:$C$520,3,FALSE),0)</f>
        <v>0</v>
      </c>
    </row>
    <row r="968" spans="1:16" ht="15">
      <c r="A968" s="102"/>
      <c r="B968" s="32">
        <v>710620</v>
      </c>
      <c r="C968" s="33" t="s">
        <v>205</v>
      </c>
      <c r="D968" s="104"/>
      <c r="E968" s="104"/>
      <c r="F968" s="104"/>
      <c r="G968" s="104"/>
      <c r="H968" s="104"/>
      <c r="I968" s="104"/>
      <c r="J968" s="104"/>
      <c r="K968" s="104"/>
      <c r="L968" s="104"/>
      <c r="M968" s="104"/>
      <c r="N968" s="104">
        <f>IFERROR(VLOOKUP($B968,'OCT 13'!$A$9:$C$520,3,FALSE),0)</f>
        <v>0</v>
      </c>
      <c r="O968" s="104">
        <f>IFERROR(VLOOKUP($B968,'NOV 13'!$A$9:$C$520,3,FALSE),0)</f>
        <v>0</v>
      </c>
      <c r="P968" s="104">
        <f>IFERROR(VLOOKUP($B968,'DIC 13'!$A$9:$C$520,3,FALSE),0)</f>
        <v>0</v>
      </c>
    </row>
    <row r="969" spans="1:16" ht="15">
      <c r="A969" s="102"/>
      <c r="B969" s="32">
        <v>710625</v>
      </c>
      <c r="C969" s="33" t="s">
        <v>440</v>
      </c>
      <c r="D969" s="104"/>
      <c r="E969" s="104"/>
      <c r="F969" s="104"/>
      <c r="G969" s="104"/>
      <c r="H969" s="104"/>
      <c r="I969" s="104"/>
      <c r="J969" s="104"/>
      <c r="K969" s="104"/>
      <c r="L969" s="104"/>
      <c r="M969" s="104"/>
      <c r="N969" s="104">
        <f>IFERROR(VLOOKUP($B969,'OCT 13'!$A$9:$C$520,3,FALSE),0)</f>
        <v>0</v>
      </c>
      <c r="O969" s="104">
        <f>IFERROR(VLOOKUP($B969,'NOV 13'!$A$9:$C$520,3,FALSE),0)</f>
        <v>0</v>
      </c>
      <c r="P969" s="104">
        <f>IFERROR(VLOOKUP($B969,'DIC 13'!$A$9:$C$520,3,FALSE),0)</f>
        <v>0</v>
      </c>
    </row>
    <row r="970" spans="1:16" ht="15">
      <c r="A970" s="102"/>
      <c r="B970" s="32">
        <v>710630</v>
      </c>
      <c r="C970" s="33" t="s">
        <v>207</v>
      </c>
      <c r="D970" s="104"/>
      <c r="E970" s="104"/>
      <c r="F970" s="104"/>
      <c r="G970" s="104"/>
      <c r="H970" s="104"/>
      <c r="I970" s="104"/>
      <c r="J970" s="104"/>
      <c r="K970" s="104"/>
      <c r="L970" s="104"/>
      <c r="M970" s="104"/>
      <c r="N970" s="104">
        <f>IFERROR(VLOOKUP($B970,'OCT 13'!$A$9:$C$520,3,FALSE),0)</f>
        <v>0</v>
      </c>
      <c r="O970" s="104">
        <f>IFERROR(VLOOKUP($B970,'NOV 13'!$A$9:$C$520,3,FALSE),0)</f>
        <v>0</v>
      </c>
      <c r="P970" s="104">
        <f>IFERROR(VLOOKUP($B970,'DIC 13'!$A$9:$C$520,3,FALSE),0)</f>
        <v>0</v>
      </c>
    </row>
    <row r="971" spans="1:16" ht="15">
      <c r="A971" s="102"/>
      <c r="B971" s="32">
        <v>710635</v>
      </c>
      <c r="C971" s="33" t="s">
        <v>110</v>
      </c>
      <c r="D971" s="104"/>
      <c r="E971" s="104"/>
      <c r="F971" s="104"/>
      <c r="G971" s="104"/>
      <c r="H971" s="104"/>
      <c r="I971" s="104"/>
      <c r="J971" s="104"/>
      <c r="K971" s="104"/>
      <c r="L971" s="104"/>
      <c r="M971" s="104"/>
      <c r="N971" s="104">
        <f>IFERROR(VLOOKUP($B971,'OCT 13'!$A$9:$C$520,3,FALSE),0)</f>
        <v>0</v>
      </c>
      <c r="O971" s="104">
        <f>IFERROR(VLOOKUP($B971,'NOV 13'!$A$9:$C$520,3,FALSE),0)</f>
        <v>0</v>
      </c>
      <c r="P971" s="104">
        <f>IFERROR(VLOOKUP($B971,'DIC 13'!$A$9:$C$520,3,FALSE),0)</f>
        <v>0</v>
      </c>
    </row>
    <row r="972" spans="1:16" ht="15">
      <c r="A972" s="102"/>
      <c r="B972" s="32">
        <v>7107</v>
      </c>
      <c r="C972" s="33" t="s">
        <v>444</v>
      </c>
      <c r="D972" s="104"/>
      <c r="E972" s="104"/>
      <c r="F972" s="104"/>
      <c r="G972" s="104"/>
      <c r="H972" s="104"/>
      <c r="I972" s="104"/>
      <c r="J972" s="104"/>
      <c r="K972" s="104"/>
      <c r="L972" s="104"/>
      <c r="M972" s="104"/>
      <c r="N972" s="104">
        <f>IFERROR(VLOOKUP($B972,'OCT 13'!$A$9:$C$520,3,FALSE),0)</f>
        <v>0</v>
      </c>
      <c r="O972" s="104">
        <f>IFERROR(VLOOKUP($B972,'NOV 13'!$A$9:$C$520,3,FALSE),0)</f>
        <v>0</v>
      </c>
      <c r="P972" s="104">
        <f>IFERROR(VLOOKUP($B972,'DIC 13'!$A$9:$C$520,3,FALSE),0)</f>
        <v>0</v>
      </c>
    </row>
    <row r="973" spans="1:16" ht="15">
      <c r="A973" s="102"/>
      <c r="B973" s="32">
        <v>710705</v>
      </c>
      <c r="C973" s="33" t="s">
        <v>445</v>
      </c>
      <c r="D973" s="104"/>
      <c r="E973" s="104"/>
      <c r="F973" s="104"/>
      <c r="G973" s="104"/>
      <c r="H973" s="104"/>
      <c r="I973" s="104"/>
      <c r="J973" s="104"/>
      <c r="K973" s="104"/>
      <c r="L973" s="104"/>
      <c r="M973" s="104"/>
      <c r="N973" s="104">
        <f>IFERROR(VLOOKUP($B973,'OCT 13'!$A$9:$C$520,3,FALSE),0)</f>
        <v>0</v>
      </c>
      <c r="O973" s="104">
        <f>IFERROR(VLOOKUP($B973,'NOV 13'!$A$9:$C$520,3,FALSE),0)</f>
        <v>0</v>
      </c>
      <c r="P973" s="104">
        <f>IFERROR(VLOOKUP($B973,'DIC 13'!$A$9:$C$520,3,FALSE),0)</f>
        <v>0</v>
      </c>
    </row>
    <row r="974" spans="1:16" ht="15">
      <c r="A974" s="102"/>
      <c r="B974" s="32">
        <v>710710</v>
      </c>
      <c r="C974" s="33" t="s">
        <v>446</v>
      </c>
      <c r="D974" s="104"/>
      <c r="E974" s="104"/>
      <c r="F974" s="104"/>
      <c r="G974" s="104"/>
      <c r="H974" s="104"/>
      <c r="I974" s="104"/>
      <c r="J974" s="104"/>
      <c r="K974" s="104"/>
      <c r="L974" s="104"/>
      <c r="M974" s="104"/>
      <c r="N974" s="104">
        <f>IFERROR(VLOOKUP($B974,'OCT 13'!$A$9:$C$520,3,FALSE),0)</f>
        <v>0</v>
      </c>
      <c r="O974" s="104">
        <f>IFERROR(VLOOKUP($B974,'NOV 13'!$A$9:$C$520,3,FALSE),0)</f>
        <v>0</v>
      </c>
      <c r="P974" s="104">
        <f>IFERROR(VLOOKUP($B974,'DIC 13'!$A$9:$C$520,3,FALSE),0)</f>
        <v>0</v>
      </c>
    </row>
    <row r="975" spans="1:16" ht="15">
      <c r="A975" s="102"/>
      <c r="B975" s="32">
        <v>710715</v>
      </c>
      <c r="C975" s="33" t="s">
        <v>447</v>
      </c>
      <c r="D975" s="104"/>
      <c r="E975" s="104"/>
      <c r="F975" s="104"/>
      <c r="G975" s="104"/>
      <c r="H975" s="104"/>
      <c r="I975" s="104"/>
      <c r="J975" s="104"/>
      <c r="K975" s="104"/>
      <c r="L975" s="104"/>
      <c r="M975" s="104"/>
      <c r="N975" s="104">
        <f>IFERROR(VLOOKUP($B975,'OCT 13'!$A$9:$C$520,3,FALSE),0)</f>
        <v>0</v>
      </c>
      <c r="O975" s="104">
        <f>IFERROR(VLOOKUP($B975,'NOV 13'!$A$9:$C$520,3,FALSE),0)</f>
        <v>0</v>
      </c>
      <c r="P975" s="104">
        <f>IFERROR(VLOOKUP($B975,'DIC 13'!$A$9:$C$520,3,FALSE),0)</f>
        <v>0</v>
      </c>
    </row>
    <row r="976" spans="1:16" ht="15">
      <c r="A976" s="102"/>
      <c r="B976" s="32">
        <v>710720</v>
      </c>
      <c r="C976" s="33" t="s">
        <v>448</v>
      </c>
      <c r="D976" s="104"/>
      <c r="E976" s="104"/>
      <c r="F976" s="104"/>
      <c r="G976" s="104"/>
      <c r="H976" s="104"/>
      <c r="I976" s="104"/>
      <c r="J976" s="104"/>
      <c r="K976" s="104"/>
      <c r="L976" s="104"/>
      <c r="M976" s="104"/>
      <c r="N976" s="104">
        <f>IFERROR(VLOOKUP($B976,'OCT 13'!$A$9:$C$520,3,FALSE),0)</f>
        <v>0</v>
      </c>
      <c r="O976" s="104">
        <f>IFERROR(VLOOKUP($B976,'NOV 13'!$A$9:$C$520,3,FALSE),0)</f>
        <v>0</v>
      </c>
      <c r="P976" s="104">
        <f>IFERROR(VLOOKUP($B976,'DIC 13'!$A$9:$C$520,3,FALSE),0)</f>
        <v>0</v>
      </c>
    </row>
    <row r="977" spans="1:16" ht="15">
      <c r="A977" s="102"/>
      <c r="B977" s="32">
        <v>710725</v>
      </c>
      <c r="C977" s="33" t="s">
        <v>564</v>
      </c>
      <c r="D977" s="104"/>
      <c r="E977" s="104"/>
      <c r="F977" s="104"/>
      <c r="G977" s="104"/>
      <c r="H977" s="104"/>
      <c r="I977" s="104"/>
      <c r="J977" s="104"/>
      <c r="K977" s="104"/>
      <c r="L977" s="104"/>
      <c r="M977" s="104"/>
      <c r="N977" s="104">
        <f>IFERROR(VLOOKUP($B977,'OCT 13'!$A$9:$C$520,3,FALSE),0)</f>
        <v>0</v>
      </c>
      <c r="O977" s="104">
        <f>IFERROR(VLOOKUP($B977,'NOV 13'!$A$9:$C$520,3,FALSE),0)</f>
        <v>0</v>
      </c>
      <c r="P977" s="104">
        <f>IFERROR(VLOOKUP($B977,'DIC 13'!$A$9:$C$520,3,FALSE),0)</f>
        <v>0</v>
      </c>
    </row>
    <row r="978" spans="1:16" ht="15">
      <c r="A978" s="102"/>
      <c r="B978" s="32">
        <v>710730</v>
      </c>
      <c r="C978" s="33" t="s">
        <v>565</v>
      </c>
      <c r="D978" s="104"/>
      <c r="E978" s="104"/>
      <c r="F978" s="104"/>
      <c r="G978" s="104"/>
      <c r="H978" s="104"/>
      <c r="I978" s="104"/>
      <c r="J978" s="104"/>
      <c r="K978" s="104"/>
      <c r="L978" s="104"/>
      <c r="M978" s="104"/>
      <c r="N978" s="104">
        <f>IFERROR(VLOOKUP($B978,'OCT 13'!$A$9:$C$520,3,FALSE),0)</f>
        <v>0</v>
      </c>
      <c r="O978" s="104">
        <f>IFERROR(VLOOKUP($B978,'NOV 13'!$A$9:$C$520,3,FALSE),0)</f>
        <v>0</v>
      </c>
      <c r="P978" s="104">
        <f>IFERROR(VLOOKUP($B978,'DIC 13'!$A$9:$C$520,3,FALSE),0)</f>
        <v>0</v>
      </c>
    </row>
    <row r="979" spans="1:16" ht="15">
      <c r="A979" s="102"/>
      <c r="B979" s="32">
        <v>710745</v>
      </c>
      <c r="C979" s="33" t="s">
        <v>573</v>
      </c>
      <c r="D979" s="104"/>
      <c r="E979" s="104"/>
      <c r="F979" s="104"/>
      <c r="G979" s="104"/>
      <c r="H979" s="104"/>
      <c r="I979" s="104"/>
      <c r="J979" s="104"/>
      <c r="K979" s="104"/>
      <c r="L979" s="104"/>
      <c r="M979" s="104"/>
      <c r="N979" s="104">
        <f>IFERROR(VLOOKUP($B979,'OCT 13'!$A$9:$C$520,3,FALSE),0)</f>
        <v>0</v>
      </c>
      <c r="O979" s="104">
        <f>IFERROR(VLOOKUP($B979,'NOV 13'!$A$9:$C$520,3,FALSE),0)</f>
        <v>0</v>
      </c>
      <c r="P979" s="104">
        <f>IFERROR(VLOOKUP($B979,'DIC 13'!$A$9:$C$520,3,FALSE),0)</f>
        <v>0</v>
      </c>
    </row>
    <row r="980" spans="1:16" ht="15">
      <c r="A980" s="102"/>
      <c r="B980" s="32">
        <v>710750</v>
      </c>
      <c r="C980" s="33" t="s">
        <v>449</v>
      </c>
      <c r="D980" s="104"/>
      <c r="E980" s="104"/>
      <c r="F980" s="104"/>
      <c r="G980" s="104"/>
      <c r="H980" s="104"/>
      <c r="I980" s="104"/>
      <c r="J980" s="104"/>
      <c r="K980" s="104"/>
      <c r="L980" s="104"/>
      <c r="M980" s="104"/>
      <c r="N980" s="104">
        <f>IFERROR(VLOOKUP($B980,'OCT 13'!$A$9:$C$520,3,FALSE),0)</f>
        <v>0</v>
      </c>
      <c r="O980" s="104">
        <f>IFERROR(VLOOKUP($B980,'NOV 13'!$A$9:$C$520,3,FALSE),0)</f>
        <v>0</v>
      </c>
      <c r="P980" s="104">
        <f>IFERROR(VLOOKUP($B980,'DIC 13'!$A$9:$C$520,3,FALSE),0)</f>
        <v>0</v>
      </c>
    </row>
    <row r="981" spans="1:16" ht="15">
      <c r="A981" s="102"/>
      <c r="B981" s="32">
        <v>710755</v>
      </c>
      <c r="C981" s="33" t="s">
        <v>198</v>
      </c>
      <c r="D981" s="104"/>
      <c r="E981" s="104"/>
      <c r="F981" s="104"/>
      <c r="G981" s="104"/>
      <c r="H981" s="104"/>
      <c r="I981" s="104"/>
      <c r="J981" s="104"/>
      <c r="K981" s="104"/>
      <c r="L981" s="104"/>
      <c r="M981" s="104"/>
      <c r="N981" s="104">
        <f>IFERROR(VLOOKUP($B981,'OCT 13'!$A$9:$C$520,3,FALSE),0)</f>
        <v>0</v>
      </c>
      <c r="O981" s="104">
        <f>IFERROR(VLOOKUP($B981,'NOV 13'!$A$9:$C$520,3,FALSE),0)</f>
        <v>0</v>
      </c>
      <c r="P981" s="104">
        <f>IFERROR(VLOOKUP($B981,'DIC 13'!$A$9:$C$520,3,FALSE),0)</f>
        <v>0</v>
      </c>
    </row>
    <row r="982" spans="1:16" ht="15">
      <c r="A982" s="102"/>
      <c r="B982" s="32">
        <v>710760</v>
      </c>
      <c r="C982" s="33" t="s">
        <v>205</v>
      </c>
      <c r="D982" s="104"/>
      <c r="E982" s="104"/>
      <c r="F982" s="104"/>
      <c r="G982" s="104"/>
      <c r="H982" s="104"/>
      <c r="I982" s="104"/>
      <c r="J982" s="104"/>
      <c r="K982" s="104"/>
      <c r="L982" s="104"/>
      <c r="M982" s="104"/>
      <c r="N982" s="104">
        <f>IFERROR(VLOOKUP($B982,'OCT 13'!$A$9:$C$520,3,FALSE),0)</f>
        <v>0</v>
      </c>
      <c r="O982" s="104">
        <f>IFERROR(VLOOKUP($B982,'NOV 13'!$A$9:$C$520,3,FALSE),0)</f>
        <v>0</v>
      </c>
      <c r="P982" s="104">
        <f>IFERROR(VLOOKUP($B982,'DIC 13'!$A$9:$C$520,3,FALSE),0)</f>
        <v>0</v>
      </c>
    </row>
    <row r="983" spans="1:16" ht="15">
      <c r="A983" s="102"/>
      <c r="B983" s="32">
        <v>710790</v>
      </c>
      <c r="C983" s="33" t="s">
        <v>207</v>
      </c>
      <c r="D983" s="104"/>
      <c r="E983" s="104"/>
      <c r="F983" s="104"/>
      <c r="G983" s="104"/>
      <c r="H983" s="104"/>
      <c r="I983" s="104"/>
      <c r="J983" s="104"/>
      <c r="K983" s="104"/>
      <c r="L983" s="104"/>
      <c r="M983" s="104"/>
      <c r="N983" s="104">
        <f>IFERROR(VLOOKUP($B983,'OCT 13'!$A$9:$C$520,3,FALSE),0)</f>
        <v>0</v>
      </c>
      <c r="O983" s="104">
        <f>IFERROR(VLOOKUP($B983,'NOV 13'!$A$9:$C$520,3,FALSE),0)</f>
        <v>0</v>
      </c>
      <c r="P983" s="104">
        <f>IFERROR(VLOOKUP($B983,'DIC 13'!$A$9:$C$520,3,FALSE),0)</f>
        <v>0</v>
      </c>
    </row>
    <row r="984" spans="1:16" ht="15">
      <c r="A984" s="102"/>
      <c r="B984" s="32">
        <v>7109</v>
      </c>
      <c r="C984" s="33" t="s">
        <v>450</v>
      </c>
      <c r="D984" s="104"/>
      <c r="E984" s="104"/>
      <c r="F984" s="104"/>
      <c r="G984" s="104"/>
      <c r="H984" s="104"/>
      <c r="I984" s="104"/>
      <c r="J984" s="104"/>
      <c r="K984" s="104"/>
      <c r="L984" s="104"/>
      <c r="M984" s="104"/>
      <c r="N984" s="104">
        <f>IFERROR(VLOOKUP($B984,'OCT 13'!$A$9:$C$520,3,FALSE),0)</f>
        <v>0</v>
      </c>
      <c r="O984" s="104">
        <f>IFERROR(VLOOKUP($B984,'NOV 13'!$A$9:$C$520,3,FALSE),0)</f>
        <v>0</v>
      </c>
      <c r="P984" s="104">
        <f>IFERROR(VLOOKUP($B984,'DIC 13'!$A$9:$C$520,3,FALSE),0)</f>
        <v>0</v>
      </c>
    </row>
    <row r="985" spans="1:16" ht="15">
      <c r="A985" s="102"/>
      <c r="B985" s="32">
        <v>710905</v>
      </c>
      <c r="C985" s="33" t="s">
        <v>101</v>
      </c>
      <c r="D985" s="104"/>
      <c r="E985" s="104"/>
      <c r="F985" s="104"/>
      <c r="G985" s="104"/>
      <c r="H985" s="104"/>
      <c r="I985" s="104"/>
      <c r="J985" s="104"/>
      <c r="K985" s="104"/>
      <c r="L985" s="104"/>
      <c r="M985" s="104"/>
      <c r="N985" s="104">
        <f>IFERROR(VLOOKUP($B985,'OCT 13'!$A$9:$C$520,3,FALSE),0)</f>
        <v>0</v>
      </c>
      <c r="O985" s="104">
        <f>IFERROR(VLOOKUP($B985,'NOV 13'!$A$9:$C$520,3,FALSE),0)</f>
        <v>0</v>
      </c>
      <c r="P985" s="104">
        <f>IFERROR(VLOOKUP($B985,'DIC 13'!$A$9:$C$520,3,FALSE),0)</f>
        <v>0</v>
      </c>
    </row>
    <row r="986" spans="1:16" ht="15">
      <c r="A986" s="102"/>
      <c r="B986" s="32">
        <v>710910</v>
      </c>
      <c r="C986" s="33" t="s">
        <v>102</v>
      </c>
      <c r="D986" s="104"/>
      <c r="E986" s="104"/>
      <c r="F986" s="104"/>
      <c r="G986" s="104"/>
      <c r="H986" s="104"/>
      <c r="I986" s="104"/>
      <c r="J986" s="104"/>
      <c r="K986" s="104"/>
      <c r="L986" s="104"/>
      <c r="M986" s="104"/>
      <c r="N986" s="104">
        <f>IFERROR(VLOOKUP($B986,'OCT 13'!$A$9:$C$520,3,FALSE),0)</f>
        <v>0</v>
      </c>
      <c r="O986" s="104">
        <f>IFERROR(VLOOKUP($B986,'NOV 13'!$A$9:$C$520,3,FALSE),0)</f>
        <v>0</v>
      </c>
      <c r="P986" s="104">
        <f>IFERROR(VLOOKUP($B986,'DIC 13'!$A$9:$C$520,3,FALSE),0)</f>
        <v>0</v>
      </c>
    </row>
    <row r="987" spans="1:16" ht="15">
      <c r="A987" s="102"/>
      <c r="B987" s="32">
        <v>710915</v>
      </c>
      <c r="C987" s="33" t="s">
        <v>103</v>
      </c>
      <c r="D987" s="104"/>
      <c r="E987" s="104"/>
      <c r="F987" s="104"/>
      <c r="G987" s="104"/>
      <c r="H987" s="104"/>
      <c r="I987" s="104"/>
      <c r="J987" s="104"/>
      <c r="K987" s="104"/>
      <c r="L987" s="104"/>
      <c r="M987" s="104"/>
      <c r="N987" s="104">
        <f>IFERROR(VLOOKUP($B987,'OCT 13'!$A$9:$C$520,3,FALSE),0)</f>
        <v>0</v>
      </c>
      <c r="O987" s="104">
        <f>IFERROR(VLOOKUP($B987,'NOV 13'!$A$9:$C$520,3,FALSE),0)</f>
        <v>0</v>
      </c>
      <c r="P987" s="104">
        <f>IFERROR(VLOOKUP($B987,'DIC 13'!$A$9:$C$520,3,FALSE),0)</f>
        <v>0</v>
      </c>
    </row>
    <row r="988" spans="1:16" ht="15">
      <c r="A988" s="102"/>
      <c r="B988" s="32">
        <v>710920</v>
      </c>
      <c r="C988" s="33" t="s">
        <v>104</v>
      </c>
      <c r="D988" s="104"/>
      <c r="E988" s="104"/>
      <c r="F988" s="104"/>
      <c r="G988" s="104"/>
      <c r="H988" s="104"/>
      <c r="I988" s="104"/>
      <c r="J988" s="104"/>
      <c r="K988" s="104"/>
      <c r="L988" s="104"/>
      <c r="M988" s="104"/>
      <c r="N988" s="104">
        <f>IFERROR(VLOOKUP($B988,'OCT 13'!$A$9:$C$520,3,FALSE),0)</f>
        <v>0</v>
      </c>
      <c r="O988" s="104">
        <f>IFERROR(VLOOKUP($B988,'NOV 13'!$A$9:$C$520,3,FALSE),0)</f>
        <v>0</v>
      </c>
      <c r="P988" s="104">
        <f>IFERROR(VLOOKUP($B988,'DIC 13'!$A$9:$C$520,3,FALSE),0)</f>
        <v>0</v>
      </c>
    </row>
    <row r="989" spans="1:16" ht="15">
      <c r="A989" s="102"/>
      <c r="B989" s="32">
        <v>710925</v>
      </c>
      <c r="C989" s="33" t="s">
        <v>564</v>
      </c>
      <c r="D989" s="104"/>
      <c r="E989" s="104"/>
      <c r="F989" s="104"/>
      <c r="G989" s="104"/>
      <c r="H989" s="104"/>
      <c r="I989" s="104"/>
      <c r="J989" s="104"/>
      <c r="K989" s="104"/>
      <c r="L989" s="104"/>
      <c r="M989" s="104"/>
      <c r="N989" s="104">
        <f>IFERROR(VLOOKUP($B989,'OCT 13'!$A$9:$C$520,3,FALSE),0)</f>
        <v>0</v>
      </c>
      <c r="O989" s="104">
        <f>IFERROR(VLOOKUP($B989,'NOV 13'!$A$9:$C$520,3,FALSE),0)</f>
        <v>0</v>
      </c>
      <c r="P989" s="104">
        <f>IFERROR(VLOOKUP($B989,'DIC 13'!$A$9:$C$520,3,FALSE),0)</f>
        <v>0</v>
      </c>
    </row>
    <row r="990" spans="1:16" ht="15">
      <c r="A990" s="102"/>
      <c r="B990" s="32">
        <v>710930</v>
      </c>
      <c r="C990" s="33" t="s">
        <v>565</v>
      </c>
      <c r="D990" s="104"/>
      <c r="E990" s="104"/>
      <c r="F990" s="104"/>
      <c r="G990" s="104"/>
      <c r="H990" s="104"/>
      <c r="I990" s="104"/>
      <c r="J990" s="104"/>
      <c r="K990" s="104"/>
      <c r="L990" s="104"/>
      <c r="M990" s="104"/>
      <c r="N990" s="104">
        <f>IFERROR(VLOOKUP($B990,'OCT 13'!$A$9:$C$520,3,FALSE),0)</f>
        <v>0</v>
      </c>
      <c r="O990" s="104">
        <f>IFERROR(VLOOKUP($B990,'NOV 13'!$A$9:$C$520,3,FALSE),0)</f>
        <v>0</v>
      </c>
      <c r="P990" s="104">
        <f>IFERROR(VLOOKUP($B990,'DIC 13'!$A$9:$C$520,3,FALSE),0)</f>
        <v>0</v>
      </c>
    </row>
    <row r="991" spans="1:16" ht="15">
      <c r="A991" s="102"/>
      <c r="B991" s="32">
        <v>710945</v>
      </c>
      <c r="C991" s="33" t="s">
        <v>566</v>
      </c>
      <c r="D991" s="104"/>
      <c r="E991" s="104"/>
      <c r="F991" s="104"/>
      <c r="G991" s="104"/>
      <c r="H991" s="104"/>
      <c r="I991" s="104"/>
      <c r="J991" s="104"/>
      <c r="K991" s="104"/>
      <c r="L991" s="104"/>
      <c r="M991" s="104"/>
      <c r="N991" s="104">
        <f>IFERROR(VLOOKUP($B991,'OCT 13'!$A$9:$C$520,3,FALSE),0)</f>
        <v>0</v>
      </c>
      <c r="O991" s="104">
        <f>IFERROR(VLOOKUP($B991,'NOV 13'!$A$9:$C$520,3,FALSE),0)</f>
        <v>0</v>
      </c>
      <c r="P991" s="104">
        <f>IFERROR(VLOOKUP($B991,'DIC 13'!$A$9:$C$520,3,FALSE),0)</f>
        <v>0</v>
      </c>
    </row>
    <row r="992" spans="1:16" ht="15">
      <c r="A992" s="102"/>
      <c r="B992" s="32">
        <v>710950</v>
      </c>
      <c r="C992" s="33" t="s">
        <v>105</v>
      </c>
      <c r="D992" s="104"/>
      <c r="E992" s="104"/>
      <c r="F992" s="104"/>
      <c r="G992" s="104"/>
      <c r="H992" s="104"/>
      <c r="I992" s="104"/>
      <c r="J992" s="104"/>
      <c r="K992" s="104"/>
      <c r="L992" s="104"/>
      <c r="M992" s="104"/>
      <c r="N992" s="104">
        <f>IFERROR(VLOOKUP($B992,'OCT 13'!$A$9:$C$520,3,FALSE),0)</f>
        <v>0</v>
      </c>
      <c r="O992" s="104">
        <f>IFERROR(VLOOKUP($B992,'NOV 13'!$A$9:$C$520,3,FALSE),0)</f>
        <v>0</v>
      </c>
      <c r="P992" s="104">
        <f>IFERROR(VLOOKUP($B992,'DIC 13'!$A$9:$C$520,3,FALSE),0)</f>
        <v>0</v>
      </c>
    </row>
    <row r="993" spans="1:16" ht="15">
      <c r="A993" s="102"/>
      <c r="B993" s="32">
        <v>710990</v>
      </c>
      <c r="C993" s="33" t="s">
        <v>126</v>
      </c>
      <c r="D993" s="104"/>
      <c r="E993" s="104"/>
      <c r="F993" s="104"/>
      <c r="G993" s="104"/>
      <c r="H993" s="104"/>
      <c r="I993" s="104"/>
      <c r="J993" s="104"/>
      <c r="K993" s="104"/>
      <c r="L993" s="104"/>
      <c r="M993" s="104"/>
      <c r="N993" s="104">
        <f>IFERROR(VLOOKUP($B993,'OCT 13'!$A$9:$C$520,3,FALSE),0)</f>
        <v>0</v>
      </c>
      <c r="O993" s="104">
        <f>IFERROR(VLOOKUP($B993,'NOV 13'!$A$9:$C$520,3,FALSE),0)</f>
        <v>0</v>
      </c>
      <c r="P993" s="104">
        <f>IFERROR(VLOOKUP($B993,'DIC 13'!$A$9:$C$520,3,FALSE),0)</f>
        <v>0</v>
      </c>
    </row>
    <row r="994" spans="1:16" ht="15">
      <c r="A994" s="102"/>
      <c r="B994" s="32">
        <v>7110</v>
      </c>
      <c r="C994" s="33" t="s">
        <v>451</v>
      </c>
      <c r="D994" s="104"/>
      <c r="E994" s="104"/>
      <c r="F994" s="104"/>
      <c r="G994" s="104"/>
      <c r="H994" s="104"/>
      <c r="I994" s="104"/>
      <c r="J994" s="104"/>
      <c r="K994" s="104"/>
      <c r="L994" s="104"/>
      <c r="M994" s="104"/>
      <c r="N994" s="104">
        <f>IFERROR(VLOOKUP($B994,'OCT 13'!$A$9:$C$520,3,FALSE),0)</f>
        <v>0</v>
      </c>
      <c r="O994" s="104">
        <f>IFERROR(VLOOKUP($B994,'NOV 13'!$A$9:$C$520,3,FALSE),0)</f>
        <v>0</v>
      </c>
      <c r="P994" s="104">
        <f>IFERROR(VLOOKUP($B994,'DIC 13'!$A$9:$C$520,3,FALSE),0)</f>
        <v>0</v>
      </c>
    </row>
    <row r="995" spans="1:16" ht="15">
      <c r="A995" s="102"/>
      <c r="B995" s="32">
        <v>711005</v>
      </c>
      <c r="C995" s="33" t="s">
        <v>452</v>
      </c>
      <c r="D995" s="104"/>
      <c r="E995" s="104"/>
      <c r="F995" s="104"/>
      <c r="G995" s="104"/>
      <c r="H995" s="104"/>
      <c r="I995" s="104"/>
      <c r="J995" s="104"/>
      <c r="K995" s="104"/>
      <c r="L995" s="104"/>
      <c r="M995" s="104"/>
      <c r="N995" s="104">
        <f>IFERROR(VLOOKUP($B995,'OCT 13'!$A$9:$C$520,3,FALSE),0)</f>
        <v>0</v>
      </c>
      <c r="O995" s="104">
        <f>IFERROR(VLOOKUP($B995,'NOV 13'!$A$9:$C$520,3,FALSE),0)</f>
        <v>0</v>
      </c>
      <c r="P995" s="104">
        <f>IFERROR(VLOOKUP($B995,'DIC 13'!$A$9:$C$520,3,FALSE),0)</f>
        <v>0</v>
      </c>
    </row>
    <row r="996" spans="1:16" ht="15">
      <c r="A996" s="102"/>
      <c r="B996" s="32">
        <v>711010</v>
      </c>
      <c r="C996" s="33" t="s">
        <v>453</v>
      </c>
      <c r="D996" s="104"/>
      <c r="E996" s="104"/>
      <c r="F996" s="104"/>
      <c r="G996" s="104"/>
      <c r="H996" s="104"/>
      <c r="I996" s="104"/>
      <c r="J996" s="104"/>
      <c r="K996" s="104"/>
      <c r="L996" s="104"/>
      <c r="M996" s="104"/>
      <c r="N996" s="104">
        <f>IFERROR(VLOOKUP($B996,'OCT 13'!$A$9:$C$520,3,FALSE),0)</f>
        <v>0</v>
      </c>
      <c r="O996" s="104">
        <f>IFERROR(VLOOKUP($B996,'NOV 13'!$A$9:$C$520,3,FALSE),0)</f>
        <v>0</v>
      </c>
      <c r="P996" s="104">
        <f>IFERROR(VLOOKUP($B996,'DIC 13'!$A$9:$C$520,3,FALSE),0)</f>
        <v>0</v>
      </c>
    </row>
    <row r="997" spans="1:16" ht="15">
      <c r="A997" s="102"/>
      <c r="B997" s="32">
        <v>711015</v>
      </c>
      <c r="C997" s="33" t="s">
        <v>454</v>
      </c>
      <c r="D997" s="104"/>
      <c r="E997" s="104"/>
      <c r="F997" s="104"/>
      <c r="G997" s="104"/>
      <c r="H997" s="104"/>
      <c r="I997" s="104"/>
      <c r="J997" s="104"/>
      <c r="K997" s="104"/>
      <c r="L997" s="104"/>
      <c r="M997" s="104"/>
      <c r="N997" s="104">
        <f>IFERROR(VLOOKUP($B997,'OCT 13'!$A$9:$C$520,3,FALSE),0)</f>
        <v>0</v>
      </c>
      <c r="O997" s="104">
        <f>IFERROR(VLOOKUP($B997,'NOV 13'!$A$9:$C$520,3,FALSE),0)</f>
        <v>0</v>
      </c>
      <c r="P997" s="104">
        <f>IFERROR(VLOOKUP($B997,'DIC 13'!$A$9:$C$520,3,FALSE),0)</f>
        <v>0</v>
      </c>
    </row>
    <row r="998" spans="1:16" ht="15">
      <c r="A998" s="102"/>
      <c r="B998" s="32">
        <v>7111</v>
      </c>
      <c r="C998" s="33" t="s">
        <v>455</v>
      </c>
      <c r="D998" s="104"/>
      <c r="E998" s="104"/>
      <c r="F998" s="104"/>
      <c r="G998" s="104"/>
      <c r="H998" s="104"/>
      <c r="I998" s="104"/>
      <c r="J998" s="104"/>
      <c r="K998" s="104"/>
      <c r="L998" s="104"/>
      <c r="M998" s="104"/>
      <c r="N998" s="104">
        <f>IFERROR(VLOOKUP($B998,'OCT 13'!$A$9:$C$520,3,FALSE),0)</f>
        <v>0</v>
      </c>
      <c r="O998" s="104">
        <f>IFERROR(VLOOKUP($B998,'NOV 13'!$A$9:$C$520,3,FALSE),0)</f>
        <v>0</v>
      </c>
      <c r="P998" s="104">
        <f>IFERROR(VLOOKUP($B998,'DIC 13'!$A$9:$C$520,3,FALSE),0)</f>
        <v>0</v>
      </c>
    </row>
    <row r="999" spans="1:16" ht="15">
      <c r="A999" s="102"/>
      <c r="B999" s="32">
        <v>711105</v>
      </c>
      <c r="C999" s="33" t="s">
        <v>456</v>
      </c>
      <c r="D999" s="104"/>
      <c r="E999" s="104"/>
      <c r="F999" s="104"/>
      <c r="G999" s="104"/>
      <c r="H999" s="104"/>
      <c r="I999" s="104"/>
      <c r="J999" s="104"/>
      <c r="K999" s="104"/>
      <c r="L999" s="104"/>
      <c r="M999" s="104"/>
      <c r="N999" s="104">
        <f>IFERROR(VLOOKUP($B999,'OCT 13'!$A$9:$C$520,3,FALSE),0)</f>
        <v>0</v>
      </c>
      <c r="O999" s="104">
        <f>IFERROR(VLOOKUP($B999,'NOV 13'!$A$9:$C$520,3,FALSE),0)</f>
        <v>0</v>
      </c>
      <c r="P999" s="104">
        <f>IFERROR(VLOOKUP($B999,'DIC 13'!$A$9:$C$520,3,FALSE),0)</f>
        <v>0</v>
      </c>
    </row>
    <row r="1000" spans="1:16" ht="15">
      <c r="A1000" s="102"/>
      <c r="B1000" s="32">
        <v>711110</v>
      </c>
      <c r="C1000" s="33" t="s">
        <v>457</v>
      </c>
      <c r="D1000" s="104"/>
      <c r="E1000" s="104"/>
      <c r="F1000" s="104"/>
      <c r="G1000" s="104"/>
      <c r="H1000" s="104"/>
      <c r="I1000" s="104"/>
      <c r="J1000" s="104"/>
      <c r="K1000" s="104"/>
      <c r="L1000" s="104"/>
      <c r="M1000" s="104"/>
      <c r="N1000" s="104">
        <f>IFERROR(VLOOKUP($B1000,'OCT 13'!$A$9:$C$520,3,FALSE),0)</f>
        <v>0</v>
      </c>
      <c r="O1000" s="104">
        <f>IFERROR(VLOOKUP($B1000,'NOV 13'!$A$9:$C$520,3,FALSE),0)</f>
        <v>0</v>
      </c>
      <c r="P1000" s="104">
        <f>IFERROR(VLOOKUP($B1000,'DIC 13'!$A$9:$C$520,3,FALSE),0)</f>
        <v>0</v>
      </c>
    </row>
    <row r="1001" spans="1:16" ht="15">
      <c r="A1001" s="102"/>
      <c r="B1001" s="32">
        <v>711115</v>
      </c>
      <c r="C1001" s="33" t="s">
        <v>458</v>
      </c>
      <c r="D1001" s="104"/>
      <c r="E1001" s="104"/>
      <c r="F1001" s="104"/>
      <c r="G1001" s="104"/>
      <c r="H1001" s="104"/>
      <c r="I1001" s="104"/>
      <c r="J1001" s="104"/>
      <c r="K1001" s="104"/>
      <c r="L1001" s="104"/>
      <c r="M1001" s="104"/>
      <c r="N1001" s="104">
        <f>IFERROR(VLOOKUP($B1001,'OCT 13'!$A$9:$C$520,3,FALSE),0)</f>
        <v>0</v>
      </c>
      <c r="O1001" s="104">
        <f>IFERROR(VLOOKUP($B1001,'NOV 13'!$A$9:$C$520,3,FALSE),0)</f>
        <v>0</v>
      </c>
      <c r="P1001" s="104">
        <f>IFERROR(VLOOKUP($B1001,'DIC 13'!$A$9:$C$520,3,FALSE),0)</f>
        <v>0</v>
      </c>
    </row>
    <row r="1002" spans="1:16" ht="15">
      <c r="A1002" s="102"/>
      <c r="B1002" s="32">
        <v>711120</v>
      </c>
      <c r="C1002" s="33" t="s">
        <v>205</v>
      </c>
      <c r="D1002" s="104"/>
      <c r="E1002" s="104"/>
      <c r="F1002" s="104"/>
      <c r="G1002" s="104"/>
      <c r="H1002" s="104"/>
      <c r="I1002" s="104"/>
      <c r="J1002" s="104"/>
      <c r="K1002" s="104"/>
      <c r="L1002" s="104"/>
      <c r="M1002" s="104"/>
      <c r="N1002" s="104">
        <f>IFERROR(VLOOKUP($B1002,'OCT 13'!$A$9:$C$520,3,FALSE),0)</f>
        <v>0</v>
      </c>
      <c r="O1002" s="104">
        <f>IFERROR(VLOOKUP($B1002,'NOV 13'!$A$9:$C$520,3,FALSE),0)</f>
        <v>0</v>
      </c>
      <c r="P1002" s="104">
        <f>IFERROR(VLOOKUP($B1002,'DIC 13'!$A$9:$C$520,3,FALSE),0)</f>
        <v>0</v>
      </c>
    </row>
    <row r="1003" spans="1:16" ht="15">
      <c r="A1003" s="102"/>
      <c r="B1003" s="32">
        <v>711125</v>
      </c>
      <c r="C1003" s="33" t="s">
        <v>459</v>
      </c>
      <c r="D1003" s="104"/>
      <c r="E1003" s="104"/>
      <c r="F1003" s="104"/>
      <c r="G1003" s="104"/>
      <c r="H1003" s="104"/>
      <c r="I1003" s="104"/>
      <c r="J1003" s="104"/>
      <c r="K1003" s="104"/>
      <c r="L1003" s="104"/>
      <c r="M1003" s="104"/>
      <c r="N1003" s="104">
        <f>IFERROR(VLOOKUP($B1003,'OCT 13'!$A$9:$C$520,3,FALSE),0)</f>
        <v>0</v>
      </c>
      <c r="O1003" s="104">
        <f>IFERROR(VLOOKUP($B1003,'NOV 13'!$A$9:$C$520,3,FALSE),0)</f>
        <v>0</v>
      </c>
      <c r="P1003" s="104">
        <f>IFERROR(VLOOKUP($B1003,'DIC 13'!$A$9:$C$520,3,FALSE),0)</f>
        <v>0</v>
      </c>
    </row>
    <row r="1004" spans="1:16" ht="15">
      <c r="A1004" s="102"/>
      <c r="B1004" s="32">
        <v>711130</v>
      </c>
      <c r="C1004" s="33" t="s">
        <v>460</v>
      </c>
      <c r="D1004" s="104"/>
      <c r="E1004" s="104"/>
      <c r="F1004" s="104"/>
      <c r="G1004" s="104"/>
      <c r="H1004" s="104"/>
      <c r="I1004" s="104"/>
      <c r="J1004" s="104"/>
      <c r="K1004" s="104"/>
      <c r="L1004" s="104"/>
      <c r="M1004" s="104"/>
      <c r="N1004" s="104">
        <f>IFERROR(VLOOKUP($B1004,'OCT 13'!$A$9:$C$520,3,FALSE),0)</f>
        <v>0</v>
      </c>
      <c r="O1004" s="104">
        <f>IFERROR(VLOOKUP($B1004,'NOV 13'!$A$9:$C$520,3,FALSE),0)</f>
        <v>0</v>
      </c>
      <c r="P1004" s="104">
        <f>IFERROR(VLOOKUP($B1004,'DIC 13'!$A$9:$C$520,3,FALSE),0)</f>
        <v>0</v>
      </c>
    </row>
    <row r="1005" spans="1:16" ht="15">
      <c r="A1005" s="102"/>
      <c r="B1005" s="32">
        <v>711135</v>
      </c>
      <c r="C1005" s="33" t="s">
        <v>207</v>
      </c>
      <c r="D1005" s="104"/>
      <c r="E1005" s="104"/>
      <c r="F1005" s="104"/>
      <c r="G1005" s="104"/>
      <c r="H1005" s="104"/>
      <c r="I1005" s="104"/>
      <c r="J1005" s="104"/>
      <c r="K1005" s="104"/>
      <c r="L1005" s="104"/>
      <c r="M1005" s="104"/>
      <c r="N1005" s="104">
        <f>IFERROR(VLOOKUP($B1005,'OCT 13'!$A$9:$C$520,3,FALSE),0)</f>
        <v>0</v>
      </c>
      <c r="O1005" s="104">
        <f>IFERROR(VLOOKUP($B1005,'NOV 13'!$A$9:$C$520,3,FALSE),0)</f>
        <v>0</v>
      </c>
      <c r="P1005" s="104">
        <f>IFERROR(VLOOKUP($B1005,'DIC 13'!$A$9:$C$520,3,FALSE),0)</f>
        <v>0</v>
      </c>
    </row>
    <row r="1006" spans="1:16" ht="15">
      <c r="A1006" s="102"/>
      <c r="B1006" s="32">
        <v>7190</v>
      </c>
      <c r="C1006" s="33" t="s">
        <v>461</v>
      </c>
      <c r="D1006" s="104"/>
      <c r="E1006" s="104"/>
      <c r="F1006" s="104"/>
      <c r="G1006" s="104"/>
      <c r="H1006" s="104"/>
      <c r="I1006" s="104"/>
      <c r="J1006" s="104"/>
      <c r="K1006" s="104"/>
      <c r="L1006" s="104"/>
      <c r="M1006" s="104"/>
      <c r="N1006" s="104">
        <f>IFERROR(VLOOKUP($B1006,'OCT 13'!$A$9:$C$520,3,FALSE),0)</f>
        <v>0</v>
      </c>
      <c r="O1006" s="104">
        <f>IFERROR(VLOOKUP($B1006,'NOV 13'!$A$9:$C$520,3,FALSE),0)</f>
        <v>0</v>
      </c>
      <c r="P1006" s="104">
        <f>IFERROR(VLOOKUP($B1006,'DIC 13'!$A$9:$C$520,3,FALSE),0)</f>
        <v>0</v>
      </c>
    </row>
    <row r="1007" spans="1:16" ht="15">
      <c r="A1007" s="102"/>
      <c r="B1007" s="32">
        <v>719005</v>
      </c>
      <c r="C1007" s="33" t="s">
        <v>462</v>
      </c>
      <c r="D1007" s="104"/>
      <c r="E1007" s="104"/>
      <c r="F1007" s="104"/>
      <c r="G1007" s="104"/>
      <c r="H1007" s="104"/>
      <c r="I1007" s="104"/>
      <c r="J1007" s="104"/>
      <c r="K1007" s="104"/>
      <c r="L1007" s="104"/>
      <c r="M1007" s="104"/>
      <c r="N1007" s="104">
        <f>IFERROR(VLOOKUP($B1007,'OCT 13'!$A$9:$C$520,3,FALSE),0)</f>
        <v>0</v>
      </c>
      <c r="O1007" s="104">
        <f>IFERROR(VLOOKUP($B1007,'NOV 13'!$A$9:$C$520,3,FALSE),0)</f>
        <v>0</v>
      </c>
      <c r="P1007" s="104">
        <f>IFERROR(VLOOKUP($B1007,'DIC 13'!$A$9:$C$520,3,FALSE),0)</f>
        <v>0</v>
      </c>
    </row>
    <row r="1008" spans="1:16" ht="15">
      <c r="A1008" s="102"/>
      <c r="B1008" s="32">
        <v>719010</v>
      </c>
      <c r="C1008" s="33" t="s">
        <v>463</v>
      </c>
      <c r="D1008" s="104"/>
      <c r="E1008" s="104"/>
      <c r="F1008" s="104"/>
      <c r="G1008" s="104"/>
      <c r="H1008" s="104"/>
      <c r="I1008" s="104"/>
      <c r="J1008" s="104"/>
      <c r="K1008" s="104"/>
      <c r="L1008" s="104"/>
      <c r="M1008" s="104"/>
      <c r="N1008" s="104">
        <f>IFERROR(VLOOKUP($B1008,'OCT 13'!$A$9:$C$520,3,FALSE),0)</f>
        <v>0</v>
      </c>
      <c r="O1008" s="104">
        <f>IFERROR(VLOOKUP($B1008,'NOV 13'!$A$9:$C$520,3,FALSE),0)</f>
        <v>0</v>
      </c>
      <c r="P1008" s="104">
        <f>IFERROR(VLOOKUP($B1008,'DIC 13'!$A$9:$C$520,3,FALSE),0)</f>
        <v>0</v>
      </c>
    </row>
    <row r="1009" spans="1:16" ht="15">
      <c r="A1009" s="102"/>
      <c r="B1009" s="32">
        <v>719015</v>
      </c>
      <c r="C1009" s="33" t="s">
        <v>464</v>
      </c>
      <c r="D1009" s="104"/>
      <c r="E1009" s="104"/>
      <c r="F1009" s="104"/>
      <c r="G1009" s="104"/>
      <c r="H1009" s="104"/>
      <c r="I1009" s="104"/>
      <c r="J1009" s="104"/>
      <c r="K1009" s="104"/>
      <c r="L1009" s="104"/>
      <c r="M1009" s="104"/>
      <c r="N1009" s="104">
        <f>IFERROR(VLOOKUP($B1009,'OCT 13'!$A$9:$C$520,3,FALSE),0)</f>
        <v>0</v>
      </c>
      <c r="O1009" s="104">
        <f>IFERROR(VLOOKUP($B1009,'NOV 13'!$A$9:$C$520,3,FALSE),0)</f>
        <v>0</v>
      </c>
      <c r="P1009" s="104">
        <f>IFERROR(VLOOKUP($B1009,'DIC 13'!$A$9:$C$520,3,FALSE),0)</f>
        <v>0</v>
      </c>
    </row>
    <row r="1010" spans="1:16" ht="15">
      <c r="A1010" s="102"/>
      <c r="B1010" s="32">
        <v>719020</v>
      </c>
      <c r="C1010" s="33" t="s">
        <v>465</v>
      </c>
      <c r="D1010" s="104"/>
      <c r="E1010" s="104"/>
      <c r="F1010" s="104"/>
      <c r="G1010" s="104"/>
      <c r="H1010" s="104"/>
      <c r="I1010" s="104"/>
      <c r="J1010" s="104"/>
      <c r="K1010" s="104"/>
      <c r="L1010" s="104"/>
      <c r="M1010" s="104"/>
      <c r="N1010" s="104">
        <f>IFERROR(VLOOKUP($B1010,'OCT 13'!$A$9:$C$520,3,FALSE),0)</f>
        <v>0</v>
      </c>
      <c r="O1010" s="104">
        <f>IFERROR(VLOOKUP($B1010,'NOV 13'!$A$9:$C$520,3,FALSE),0)</f>
        <v>0</v>
      </c>
      <c r="P1010" s="104">
        <f>IFERROR(VLOOKUP($B1010,'DIC 13'!$A$9:$C$520,3,FALSE),0)</f>
        <v>0</v>
      </c>
    </row>
    <row r="1011" spans="1:16" ht="15">
      <c r="A1011" s="102"/>
      <c r="B1011" s="32">
        <v>719025</v>
      </c>
      <c r="C1011" s="33" t="s">
        <v>466</v>
      </c>
      <c r="D1011" s="104"/>
      <c r="E1011" s="104"/>
      <c r="F1011" s="104"/>
      <c r="G1011" s="104"/>
      <c r="H1011" s="104"/>
      <c r="I1011" s="104"/>
      <c r="J1011" s="104"/>
      <c r="K1011" s="104"/>
      <c r="L1011" s="104"/>
      <c r="M1011" s="104"/>
      <c r="N1011" s="104">
        <f>IFERROR(VLOOKUP($B1011,'OCT 13'!$A$9:$C$520,3,FALSE),0)</f>
        <v>0</v>
      </c>
      <c r="O1011" s="104">
        <f>IFERROR(VLOOKUP($B1011,'NOV 13'!$A$9:$C$520,3,FALSE),0)</f>
        <v>0</v>
      </c>
      <c r="P1011" s="104">
        <f>IFERROR(VLOOKUP($B1011,'DIC 13'!$A$9:$C$520,3,FALSE),0)</f>
        <v>0</v>
      </c>
    </row>
    <row r="1012" spans="1:16" ht="15">
      <c r="A1012" s="102"/>
      <c r="B1012" s="32">
        <v>719035</v>
      </c>
      <c r="C1012" s="33" t="s">
        <v>467</v>
      </c>
      <c r="D1012" s="104"/>
      <c r="E1012" s="104"/>
      <c r="F1012" s="104"/>
      <c r="G1012" s="104"/>
      <c r="H1012" s="104"/>
      <c r="I1012" s="104"/>
      <c r="J1012" s="104"/>
      <c r="K1012" s="104"/>
      <c r="L1012" s="104"/>
      <c r="M1012" s="104"/>
      <c r="N1012" s="104">
        <f>IFERROR(VLOOKUP($B1012,'OCT 13'!$A$9:$C$520,3,FALSE),0)</f>
        <v>0</v>
      </c>
      <c r="O1012" s="104">
        <f>IFERROR(VLOOKUP($B1012,'NOV 13'!$A$9:$C$520,3,FALSE),0)</f>
        <v>0</v>
      </c>
      <c r="P1012" s="104">
        <f>IFERROR(VLOOKUP($B1012,'DIC 13'!$A$9:$C$520,3,FALSE),0)</f>
        <v>0</v>
      </c>
    </row>
    <row r="1013" spans="1:16" ht="15">
      <c r="A1013" s="102"/>
      <c r="B1013" s="32">
        <v>719045</v>
      </c>
      <c r="C1013" s="33" t="s">
        <v>468</v>
      </c>
      <c r="D1013" s="104"/>
      <c r="E1013" s="104"/>
      <c r="F1013" s="104"/>
      <c r="G1013" s="104"/>
      <c r="H1013" s="104"/>
      <c r="I1013" s="104"/>
      <c r="J1013" s="104"/>
      <c r="K1013" s="104"/>
      <c r="L1013" s="104"/>
      <c r="M1013" s="104"/>
      <c r="N1013" s="104">
        <f>IFERROR(VLOOKUP($B1013,'OCT 13'!$A$9:$C$520,3,FALSE),0)</f>
        <v>0</v>
      </c>
      <c r="O1013" s="104">
        <f>IFERROR(VLOOKUP($B1013,'NOV 13'!$A$9:$C$520,3,FALSE),0)</f>
        <v>0</v>
      </c>
      <c r="P1013" s="104">
        <f>IFERROR(VLOOKUP($B1013,'DIC 13'!$A$9:$C$520,3,FALSE),0)</f>
        <v>0</v>
      </c>
    </row>
    <row r="1014" spans="1:16" ht="15">
      <c r="A1014" s="102"/>
      <c r="B1014" s="32">
        <v>719090</v>
      </c>
      <c r="C1014" s="33" t="s">
        <v>469</v>
      </c>
      <c r="D1014" s="104"/>
      <c r="E1014" s="104"/>
      <c r="F1014" s="104"/>
      <c r="G1014" s="104"/>
      <c r="H1014" s="104"/>
      <c r="I1014" s="104"/>
      <c r="J1014" s="104"/>
      <c r="K1014" s="104"/>
      <c r="L1014" s="104"/>
      <c r="M1014" s="104"/>
      <c r="N1014" s="104">
        <f>IFERROR(VLOOKUP($B1014,'OCT 13'!$A$9:$C$520,3,FALSE),0)</f>
        <v>0</v>
      </c>
      <c r="O1014" s="104">
        <f>IFERROR(VLOOKUP($B1014,'NOV 13'!$A$9:$C$520,3,FALSE),0)</f>
        <v>0</v>
      </c>
      <c r="P1014" s="104">
        <f>IFERROR(VLOOKUP($B1014,'DIC 13'!$A$9:$C$520,3,FALSE),0)</f>
        <v>0</v>
      </c>
    </row>
    <row r="1015" spans="1:16" ht="15">
      <c r="A1015" s="102"/>
      <c r="B1015" s="32">
        <v>74</v>
      </c>
      <c r="C1015" s="33" t="s">
        <v>470</v>
      </c>
      <c r="D1015" s="104"/>
      <c r="E1015" s="104"/>
      <c r="F1015" s="104"/>
      <c r="G1015" s="104"/>
      <c r="H1015" s="104"/>
      <c r="I1015" s="104"/>
      <c r="J1015" s="104"/>
      <c r="K1015" s="104"/>
      <c r="L1015" s="104"/>
      <c r="M1015" s="104"/>
      <c r="N1015" s="104">
        <f>IFERROR(VLOOKUP($B1015,'OCT 13'!$A$9:$C$520,3,FALSE),0)</f>
        <v>0</v>
      </c>
      <c r="O1015" s="104">
        <f>IFERROR(VLOOKUP($B1015,'NOV 13'!$A$9:$C$520,3,FALSE),0)</f>
        <v>0</v>
      </c>
      <c r="P1015" s="104">
        <f>IFERROR(VLOOKUP($B1015,'DIC 13'!$A$9:$C$520,3,FALSE),0)</f>
        <v>0</v>
      </c>
    </row>
    <row r="1016" spans="1:16" ht="15">
      <c r="A1016" s="102"/>
      <c r="B1016" s="32">
        <v>7401</v>
      </c>
      <c r="C1016" s="33" t="s">
        <v>471</v>
      </c>
      <c r="D1016" s="104"/>
      <c r="E1016" s="104"/>
      <c r="F1016" s="104"/>
      <c r="G1016" s="104"/>
      <c r="H1016" s="104"/>
      <c r="I1016" s="104"/>
      <c r="J1016" s="104"/>
      <c r="K1016" s="104"/>
      <c r="L1016" s="104"/>
      <c r="M1016" s="104"/>
      <c r="N1016" s="104">
        <f>IFERROR(VLOOKUP($B1016,'OCT 13'!$A$9:$C$520,3,FALSE),0)</f>
        <v>0</v>
      </c>
      <c r="O1016" s="104">
        <f>IFERROR(VLOOKUP($B1016,'NOV 13'!$A$9:$C$520,3,FALSE),0)</f>
        <v>0</v>
      </c>
      <c r="P1016" s="104">
        <f>IFERROR(VLOOKUP($B1016,'DIC 13'!$A$9:$C$520,3,FALSE),0)</f>
        <v>0</v>
      </c>
    </row>
    <row r="1017" spans="1:16" ht="15">
      <c r="A1017" s="102"/>
      <c r="B1017" s="32">
        <v>740105</v>
      </c>
      <c r="C1017" s="33" t="s">
        <v>421</v>
      </c>
      <c r="D1017" s="104"/>
      <c r="E1017" s="104"/>
      <c r="F1017" s="104"/>
      <c r="G1017" s="104"/>
      <c r="H1017" s="104"/>
      <c r="I1017" s="104"/>
      <c r="J1017" s="104"/>
      <c r="K1017" s="104"/>
      <c r="L1017" s="104"/>
      <c r="M1017" s="104"/>
      <c r="N1017" s="104">
        <f>IFERROR(VLOOKUP($B1017,'OCT 13'!$A$9:$C$520,3,FALSE),0)</f>
        <v>0</v>
      </c>
      <c r="O1017" s="104">
        <f>IFERROR(VLOOKUP($B1017,'NOV 13'!$A$9:$C$520,3,FALSE),0)</f>
        <v>0</v>
      </c>
      <c r="P1017" s="104">
        <f>IFERROR(VLOOKUP($B1017,'DIC 13'!$A$9:$C$520,3,FALSE),0)</f>
        <v>0</v>
      </c>
    </row>
    <row r="1018" spans="1:16" ht="15">
      <c r="A1018" s="102"/>
      <c r="B1018" s="32">
        <v>740110</v>
      </c>
      <c r="C1018" s="33" t="s">
        <v>472</v>
      </c>
      <c r="D1018" s="104"/>
      <c r="E1018" s="104"/>
      <c r="F1018" s="104"/>
      <c r="G1018" s="104"/>
      <c r="H1018" s="104"/>
      <c r="I1018" s="104"/>
      <c r="J1018" s="104"/>
      <c r="K1018" s="104"/>
      <c r="L1018" s="104"/>
      <c r="M1018" s="104"/>
      <c r="N1018" s="104">
        <f>IFERROR(VLOOKUP($B1018,'OCT 13'!$A$9:$C$520,3,FALSE),0)</f>
        <v>0</v>
      </c>
      <c r="O1018" s="104">
        <f>IFERROR(VLOOKUP($B1018,'NOV 13'!$A$9:$C$520,3,FALSE),0)</f>
        <v>0</v>
      </c>
      <c r="P1018" s="104">
        <f>IFERROR(VLOOKUP($B1018,'DIC 13'!$A$9:$C$520,3,FALSE),0)</f>
        <v>0</v>
      </c>
    </row>
    <row r="1019" spans="1:16" ht="15">
      <c r="A1019" s="102"/>
      <c r="B1019" s="32">
        <v>740115</v>
      </c>
      <c r="C1019" s="33" t="s">
        <v>473</v>
      </c>
      <c r="D1019" s="104"/>
      <c r="E1019" s="104"/>
      <c r="F1019" s="104"/>
      <c r="G1019" s="104"/>
      <c r="H1019" s="104"/>
      <c r="I1019" s="104"/>
      <c r="J1019" s="104"/>
      <c r="K1019" s="104"/>
      <c r="L1019" s="104"/>
      <c r="M1019" s="104"/>
      <c r="N1019" s="104">
        <f>IFERROR(VLOOKUP($B1019,'OCT 13'!$A$9:$C$520,3,FALSE),0)</f>
        <v>0</v>
      </c>
      <c r="O1019" s="104">
        <f>IFERROR(VLOOKUP($B1019,'NOV 13'!$A$9:$C$520,3,FALSE),0)</f>
        <v>0</v>
      </c>
      <c r="P1019" s="104">
        <f>IFERROR(VLOOKUP($B1019,'DIC 13'!$A$9:$C$520,3,FALSE),0)</f>
        <v>0</v>
      </c>
    </row>
    <row r="1020" spans="1:16" ht="15">
      <c r="A1020" s="102"/>
      <c r="B1020" s="32">
        <v>740120</v>
      </c>
      <c r="C1020" s="33" t="s">
        <v>474</v>
      </c>
      <c r="D1020" s="104"/>
      <c r="E1020" s="104"/>
      <c r="F1020" s="104"/>
      <c r="G1020" s="104"/>
      <c r="H1020" s="104"/>
      <c r="I1020" s="104"/>
      <c r="J1020" s="104"/>
      <c r="K1020" s="104"/>
      <c r="L1020" s="104"/>
      <c r="M1020" s="104"/>
      <c r="N1020" s="104">
        <f>IFERROR(VLOOKUP($B1020,'OCT 13'!$A$9:$C$520,3,FALSE),0)</f>
        <v>0</v>
      </c>
      <c r="O1020" s="104">
        <f>IFERROR(VLOOKUP($B1020,'NOV 13'!$A$9:$C$520,3,FALSE),0)</f>
        <v>0</v>
      </c>
      <c r="P1020" s="104">
        <f>IFERROR(VLOOKUP($B1020,'DIC 13'!$A$9:$C$520,3,FALSE),0)</f>
        <v>0</v>
      </c>
    </row>
    <row r="1021" spans="1:16" ht="15">
      <c r="A1021" s="102"/>
      <c r="B1021" s="32">
        <v>740125</v>
      </c>
      <c r="C1021" s="33" t="s">
        <v>475</v>
      </c>
      <c r="D1021" s="104"/>
      <c r="E1021" s="104"/>
      <c r="F1021" s="104"/>
      <c r="G1021" s="104"/>
      <c r="H1021" s="104"/>
      <c r="I1021" s="104"/>
      <c r="J1021" s="104"/>
      <c r="K1021" s="104"/>
      <c r="L1021" s="104"/>
      <c r="M1021" s="104"/>
      <c r="N1021" s="104">
        <f>IFERROR(VLOOKUP($B1021,'OCT 13'!$A$9:$C$520,3,FALSE),0)</f>
        <v>0</v>
      </c>
      <c r="O1021" s="104">
        <f>IFERROR(VLOOKUP($B1021,'NOV 13'!$A$9:$C$520,3,FALSE),0)</f>
        <v>0</v>
      </c>
      <c r="P1021" s="104">
        <f>IFERROR(VLOOKUP($B1021,'DIC 13'!$A$9:$C$520,3,FALSE),0)</f>
        <v>0</v>
      </c>
    </row>
    <row r="1022" spans="1:16" ht="15">
      <c r="A1022" s="102"/>
      <c r="B1022" s="32">
        <v>740130</v>
      </c>
      <c r="C1022" s="33" t="s">
        <v>422</v>
      </c>
      <c r="D1022" s="104"/>
      <c r="E1022" s="104"/>
      <c r="F1022" s="104"/>
      <c r="G1022" s="104"/>
      <c r="H1022" s="104"/>
      <c r="I1022" s="104"/>
      <c r="J1022" s="104"/>
      <c r="K1022" s="104"/>
      <c r="L1022" s="104"/>
      <c r="M1022" s="104"/>
      <c r="N1022" s="104">
        <f>IFERROR(VLOOKUP($B1022,'OCT 13'!$A$9:$C$520,3,FALSE),0)</f>
        <v>0</v>
      </c>
      <c r="O1022" s="104">
        <f>IFERROR(VLOOKUP($B1022,'NOV 13'!$A$9:$C$520,3,FALSE),0)</f>
        <v>0</v>
      </c>
      <c r="P1022" s="104">
        <f>IFERROR(VLOOKUP($B1022,'DIC 13'!$A$9:$C$520,3,FALSE),0)</f>
        <v>0</v>
      </c>
    </row>
    <row r="1023" spans="1:16" ht="15">
      <c r="A1023" s="102"/>
      <c r="B1023" s="32">
        <v>740135</v>
      </c>
      <c r="C1023" s="33" t="s">
        <v>476</v>
      </c>
      <c r="D1023" s="104"/>
      <c r="E1023" s="104"/>
      <c r="F1023" s="104"/>
      <c r="G1023" s="104"/>
      <c r="H1023" s="104"/>
      <c r="I1023" s="104"/>
      <c r="J1023" s="104"/>
      <c r="K1023" s="104"/>
      <c r="L1023" s="104"/>
      <c r="M1023" s="104"/>
      <c r="N1023" s="104">
        <f>IFERROR(VLOOKUP($B1023,'OCT 13'!$A$9:$C$520,3,FALSE),0)</f>
        <v>0</v>
      </c>
      <c r="O1023" s="104">
        <f>IFERROR(VLOOKUP($B1023,'NOV 13'!$A$9:$C$520,3,FALSE),0)</f>
        <v>0</v>
      </c>
      <c r="P1023" s="104">
        <f>IFERROR(VLOOKUP($B1023,'DIC 13'!$A$9:$C$520,3,FALSE),0)</f>
        <v>0</v>
      </c>
    </row>
    <row r="1024" spans="1:16" ht="15">
      <c r="A1024" s="102"/>
      <c r="B1024" s="32">
        <v>740140</v>
      </c>
      <c r="C1024" s="33" t="s">
        <v>425</v>
      </c>
      <c r="D1024" s="104"/>
      <c r="E1024" s="104"/>
      <c r="F1024" s="104"/>
      <c r="G1024" s="104"/>
      <c r="H1024" s="104"/>
      <c r="I1024" s="104"/>
      <c r="J1024" s="104"/>
      <c r="K1024" s="104"/>
      <c r="L1024" s="104"/>
      <c r="M1024" s="104"/>
      <c r="N1024" s="104">
        <f>IFERROR(VLOOKUP($B1024,'OCT 13'!$A$9:$C$520,3,FALSE),0)</f>
        <v>0</v>
      </c>
      <c r="O1024" s="104">
        <f>IFERROR(VLOOKUP($B1024,'NOV 13'!$A$9:$C$520,3,FALSE),0)</f>
        <v>0</v>
      </c>
      <c r="P1024" s="104">
        <f>IFERROR(VLOOKUP($B1024,'DIC 13'!$A$9:$C$520,3,FALSE),0)</f>
        <v>0</v>
      </c>
    </row>
    <row r="1025" spans="1:16" ht="15">
      <c r="A1025" s="102"/>
      <c r="B1025" s="32">
        <v>7402</v>
      </c>
      <c r="C1025" s="33" t="s">
        <v>477</v>
      </c>
      <c r="D1025" s="104"/>
      <c r="E1025" s="104"/>
      <c r="F1025" s="104"/>
      <c r="G1025" s="104"/>
      <c r="H1025" s="104"/>
      <c r="I1025" s="104"/>
      <c r="J1025" s="104"/>
      <c r="K1025" s="104"/>
      <c r="L1025" s="104"/>
      <c r="M1025" s="104"/>
      <c r="N1025" s="104">
        <f>IFERROR(VLOOKUP($B1025,'OCT 13'!$A$9:$C$520,3,FALSE),0)</f>
        <v>0</v>
      </c>
      <c r="O1025" s="104">
        <f>IFERROR(VLOOKUP($B1025,'NOV 13'!$A$9:$C$520,3,FALSE),0)</f>
        <v>0</v>
      </c>
      <c r="P1025" s="104">
        <f>IFERROR(VLOOKUP($B1025,'DIC 13'!$A$9:$C$520,3,FALSE),0)</f>
        <v>0</v>
      </c>
    </row>
    <row r="1026" spans="1:16" ht="15">
      <c r="A1026" s="102"/>
      <c r="B1026" s="32">
        <v>740205</v>
      </c>
      <c r="C1026" s="33" t="s">
        <v>478</v>
      </c>
      <c r="D1026" s="104"/>
      <c r="E1026" s="104"/>
      <c r="F1026" s="104"/>
      <c r="G1026" s="104"/>
      <c r="H1026" s="104"/>
      <c r="I1026" s="104"/>
      <c r="J1026" s="104"/>
      <c r="K1026" s="104"/>
      <c r="L1026" s="104"/>
      <c r="M1026" s="104"/>
      <c r="N1026" s="104">
        <f>IFERROR(VLOOKUP($B1026,'OCT 13'!$A$9:$C$520,3,FALSE),0)</f>
        <v>0</v>
      </c>
      <c r="O1026" s="104">
        <f>IFERROR(VLOOKUP($B1026,'NOV 13'!$A$9:$C$520,3,FALSE),0)</f>
        <v>0</v>
      </c>
      <c r="P1026" s="104">
        <f>IFERROR(VLOOKUP($B1026,'DIC 13'!$A$9:$C$520,3,FALSE),0)</f>
        <v>0</v>
      </c>
    </row>
    <row r="1027" spans="1:16" ht="15">
      <c r="A1027" s="102"/>
      <c r="B1027" s="32">
        <v>740210</v>
      </c>
      <c r="C1027" s="33" t="s">
        <v>479</v>
      </c>
      <c r="D1027" s="104"/>
      <c r="E1027" s="104"/>
      <c r="F1027" s="104"/>
      <c r="G1027" s="104"/>
      <c r="H1027" s="104"/>
      <c r="I1027" s="104"/>
      <c r="J1027" s="104"/>
      <c r="K1027" s="104"/>
      <c r="L1027" s="104"/>
      <c r="M1027" s="104"/>
      <c r="N1027" s="104">
        <f>IFERROR(VLOOKUP($B1027,'OCT 13'!$A$9:$C$520,3,FALSE),0)</f>
        <v>0</v>
      </c>
      <c r="O1027" s="104">
        <f>IFERROR(VLOOKUP($B1027,'NOV 13'!$A$9:$C$520,3,FALSE),0)</f>
        <v>0</v>
      </c>
      <c r="P1027" s="104">
        <f>IFERROR(VLOOKUP($B1027,'DIC 13'!$A$9:$C$520,3,FALSE),0)</f>
        <v>0</v>
      </c>
    </row>
    <row r="1028" spans="1:16" ht="15">
      <c r="A1028" s="102"/>
      <c r="B1028" s="32">
        <v>740215</v>
      </c>
      <c r="C1028" s="33" t="s">
        <v>480</v>
      </c>
      <c r="D1028" s="104"/>
      <c r="E1028" s="104"/>
      <c r="F1028" s="104"/>
      <c r="G1028" s="104"/>
      <c r="H1028" s="104"/>
      <c r="I1028" s="104"/>
      <c r="J1028" s="104"/>
      <c r="K1028" s="104"/>
      <c r="L1028" s="104"/>
      <c r="M1028" s="104"/>
      <c r="N1028" s="104">
        <f>IFERROR(VLOOKUP($B1028,'OCT 13'!$A$9:$C$520,3,FALSE),0)</f>
        <v>0</v>
      </c>
      <c r="O1028" s="104">
        <f>IFERROR(VLOOKUP($B1028,'NOV 13'!$A$9:$C$520,3,FALSE),0)</f>
        <v>0</v>
      </c>
      <c r="P1028" s="104">
        <f>IFERROR(VLOOKUP($B1028,'DIC 13'!$A$9:$C$520,3,FALSE),0)</f>
        <v>0</v>
      </c>
    </row>
    <row r="1029" spans="1:16" ht="15">
      <c r="A1029" s="102"/>
      <c r="B1029" s="32">
        <v>740220</v>
      </c>
      <c r="C1029" s="33" t="s">
        <v>481</v>
      </c>
      <c r="D1029" s="104"/>
      <c r="E1029" s="104"/>
      <c r="F1029" s="104"/>
      <c r="G1029" s="104"/>
      <c r="H1029" s="104"/>
      <c r="I1029" s="104"/>
      <c r="J1029" s="104"/>
      <c r="K1029" s="104"/>
      <c r="L1029" s="104"/>
      <c r="M1029" s="104"/>
      <c r="N1029" s="104">
        <f>IFERROR(VLOOKUP($B1029,'OCT 13'!$A$9:$C$520,3,FALSE),0)</f>
        <v>0</v>
      </c>
      <c r="O1029" s="104">
        <f>IFERROR(VLOOKUP($B1029,'NOV 13'!$A$9:$C$520,3,FALSE),0)</f>
        <v>0</v>
      </c>
      <c r="P1029" s="104">
        <f>IFERROR(VLOOKUP($B1029,'DIC 13'!$A$9:$C$520,3,FALSE),0)</f>
        <v>0</v>
      </c>
    </row>
    <row r="1030" spans="1:16" ht="15">
      <c r="A1030" s="102"/>
      <c r="B1030" s="32">
        <v>740225</v>
      </c>
      <c r="C1030" s="33" t="s">
        <v>482</v>
      </c>
      <c r="D1030" s="104"/>
      <c r="E1030" s="104"/>
      <c r="F1030" s="104"/>
      <c r="G1030" s="104"/>
      <c r="H1030" s="104"/>
      <c r="I1030" s="104"/>
      <c r="J1030" s="104"/>
      <c r="K1030" s="104"/>
      <c r="L1030" s="104"/>
      <c r="M1030" s="104"/>
      <c r="N1030" s="104">
        <f>IFERROR(VLOOKUP($B1030,'OCT 13'!$A$9:$C$520,3,FALSE),0)</f>
        <v>0</v>
      </c>
      <c r="O1030" s="104">
        <f>IFERROR(VLOOKUP($B1030,'NOV 13'!$A$9:$C$520,3,FALSE),0)</f>
        <v>0</v>
      </c>
      <c r="P1030" s="104">
        <f>IFERROR(VLOOKUP($B1030,'DIC 13'!$A$9:$C$520,3,FALSE),0)</f>
        <v>0</v>
      </c>
    </row>
    <row r="1031" spans="1:16" ht="15">
      <c r="A1031" s="102"/>
      <c r="B1031" s="32">
        <v>740230</v>
      </c>
      <c r="C1031" s="33" t="s">
        <v>279</v>
      </c>
      <c r="D1031" s="104"/>
      <c r="E1031" s="104"/>
      <c r="F1031" s="104"/>
      <c r="G1031" s="104"/>
      <c r="H1031" s="104"/>
      <c r="I1031" s="104"/>
      <c r="J1031" s="104"/>
      <c r="K1031" s="104"/>
      <c r="L1031" s="104"/>
      <c r="M1031" s="104"/>
      <c r="N1031" s="104">
        <f>IFERROR(VLOOKUP($B1031,'OCT 13'!$A$9:$C$520,3,FALSE),0)</f>
        <v>0</v>
      </c>
      <c r="O1031" s="104">
        <f>IFERROR(VLOOKUP($B1031,'NOV 13'!$A$9:$C$520,3,FALSE),0)</f>
        <v>0</v>
      </c>
      <c r="P1031" s="104">
        <f>IFERROR(VLOOKUP($B1031,'DIC 13'!$A$9:$C$520,3,FALSE),0)</f>
        <v>0</v>
      </c>
    </row>
    <row r="1032" spans="1:16" ht="15">
      <c r="A1032" s="102"/>
      <c r="B1032" s="32">
        <v>740235</v>
      </c>
      <c r="C1032" s="33" t="s">
        <v>483</v>
      </c>
      <c r="D1032" s="104"/>
      <c r="E1032" s="104"/>
      <c r="F1032" s="104"/>
      <c r="G1032" s="104"/>
      <c r="H1032" s="104"/>
      <c r="I1032" s="104"/>
      <c r="J1032" s="104"/>
      <c r="K1032" s="104"/>
      <c r="L1032" s="104"/>
      <c r="M1032" s="104"/>
      <c r="N1032" s="104">
        <f>IFERROR(VLOOKUP($B1032,'OCT 13'!$A$9:$C$520,3,FALSE),0)</f>
        <v>0</v>
      </c>
      <c r="O1032" s="104">
        <f>IFERROR(VLOOKUP($B1032,'NOV 13'!$A$9:$C$520,3,FALSE),0)</f>
        <v>0</v>
      </c>
      <c r="P1032" s="104">
        <f>IFERROR(VLOOKUP($B1032,'DIC 13'!$A$9:$C$520,3,FALSE),0)</f>
        <v>0</v>
      </c>
    </row>
    <row r="1033" spans="1:16" ht="15">
      <c r="A1033" s="102"/>
      <c r="B1033" s="32">
        <v>740240</v>
      </c>
      <c r="C1033" s="33" t="s">
        <v>484</v>
      </c>
      <c r="D1033" s="104"/>
      <c r="E1033" s="104"/>
      <c r="F1033" s="104"/>
      <c r="G1033" s="104"/>
      <c r="H1033" s="104"/>
      <c r="I1033" s="104"/>
      <c r="J1033" s="104"/>
      <c r="K1033" s="104"/>
      <c r="L1033" s="104"/>
      <c r="M1033" s="104"/>
      <c r="N1033" s="104">
        <f>IFERROR(VLOOKUP($B1033,'OCT 13'!$A$9:$C$520,3,FALSE),0)</f>
        <v>0</v>
      </c>
      <c r="O1033" s="104">
        <f>IFERROR(VLOOKUP($B1033,'NOV 13'!$A$9:$C$520,3,FALSE),0)</f>
        <v>0</v>
      </c>
      <c r="P1033" s="104">
        <f>IFERROR(VLOOKUP($B1033,'DIC 13'!$A$9:$C$520,3,FALSE),0)</f>
        <v>0</v>
      </c>
    </row>
    <row r="1034" spans="1:16" ht="15">
      <c r="A1034" s="102"/>
      <c r="B1034" s="32">
        <v>740245</v>
      </c>
      <c r="C1034" s="33" t="s">
        <v>485</v>
      </c>
      <c r="D1034" s="104"/>
      <c r="E1034" s="104"/>
      <c r="F1034" s="104"/>
      <c r="G1034" s="104"/>
      <c r="H1034" s="104"/>
      <c r="I1034" s="104"/>
      <c r="J1034" s="104"/>
      <c r="K1034" s="104"/>
      <c r="L1034" s="104"/>
      <c r="M1034" s="104"/>
      <c r="N1034" s="104">
        <f>IFERROR(VLOOKUP($B1034,'OCT 13'!$A$9:$C$520,3,FALSE),0)</f>
        <v>0</v>
      </c>
      <c r="O1034" s="104">
        <f>IFERROR(VLOOKUP($B1034,'NOV 13'!$A$9:$C$520,3,FALSE),0)</f>
        <v>0</v>
      </c>
      <c r="P1034" s="104">
        <f>IFERROR(VLOOKUP($B1034,'DIC 13'!$A$9:$C$520,3,FALSE),0)</f>
        <v>0</v>
      </c>
    </row>
    <row r="1035" spans="1:16" ht="15">
      <c r="A1035" s="102"/>
      <c r="B1035" s="32">
        <v>740250</v>
      </c>
      <c r="C1035" s="33" t="s">
        <v>486</v>
      </c>
      <c r="D1035" s="104"/>
      <c r="E1035" s="104"/>
      <c r="F1035" s="104"/>
      <c r="G1035" s="104"/>
      <c r="H1035" s="104"/>
      <c r="I1035" s="104"/>
      <c r="J1035" s="104"/>
      <c r="K1035" s="104"/>
      <c r="L1035" s="104"/>
      <c r="M1035" s="104"/>
      <c r="N1035" s="104">
        <f>IFERROR(VLOOKUP($B1035,'OCT 13'!$A$9:$C$520,3,FALSE),0)</f>
        <v>0</v>
      </c>
      <c r="O1035" s="104">
        <f>IFERROR(VLOOKUP($B1035,'NOV 13'!$A$9:$C$520,3,FALSE),0)</f>
        <v>0</v>
      </c>
      <c r="P1035" s="104">
        <f>IFERROR(VLOOKUP($B1035,'DIC 13'!$A$9:$C$520,3,FALSE),0)</f>
        <v>0</v>
      </c>
    </row>
    <row r="1036" spans="1:16" ht="15">
      <c r="A1036" s="102"/>
      <c r="B1036" s="32">
        <v>7403</v>
      </c>
      <c r="C1036" s="33" t="s">
        <v>487</v>
      </c>
      <c r="D1036" s="104"/>
      <c r="E1036" s="104"/>
      <c r="F1036" s="104"/>
      <c r="G1036" s="104"/>
      <c r="H1036" s="104"/>
      <c r="I1036" s="104"/>
      <c r="J1036" s="104"/>
      <c r="K1036" s="104"/>
      <c r="L1036" s="104"/>
      <c r="M1036" s="104"/>
      <c r="N1036" s="104">
        <f>IFERROR(VLOOKUP($B1036,'OCT 13'!$A$9:$C$520,3,FALSE),0)</f>
        <v>0</v>
      </c>
      <c r="O1036" s="104">
        <f>IFERROR(VLOOKUP($B1036,'NOV 13'!$A$9:$C$520,3,FALSE),0)</f>
        <v>0</v>
      </c>
      <c r="P1036" s="104">
        <f>IFERROR(VLOOKUP($B1036,'DIC 13'!$A$9:$C$520,3,FALSE),0)</f>
        <v>0</v>
      </c>
    </row>
    <row r="1037" spans="1:16" ht="15">
      <c r="A1037" s="102"/>
      <c r="B1037" s="32">
        <v>740305</v>
      </c>
      <c r="C1037" s="33" t="s">
        <v>478</v>
      </c>
      <c r="D1037" s="104"/>
      <c r="E1037" s="104"/>
      <c r="F1037" s="104"/>
      <c r="G1037" s="104"/>
      <c r="H1037" s="104"/>
      <c r="I1037" s="104"/>
      <c r="J1037" s="104"/>
      <c r="K1037" s="104"/>
      <c r="L1037" s="104"/>
      <c r="M1037" s="104"/>
      <c r="N1037" s="104">
        <f>IFERROR(VLOOKUP($B1037,'OCT 13'!$A$9:$C$520,3,FALSE),0)</f>
        <v>0</v>
      </c>
      <c r="O1037" s="104">
        <f>IFERROR(VLOOKUP($B1037,'NOV 13'!$A$9:$C$520,3,FALSE),0)</f>
        <v>0</v>
      </c>
      <c r="P1037" s="104">
        <f>IFERROR(VLOOKUP($B1037,'DIC 13'!$A$9:$C$520,3,FALSE),0)</f>
        <v>0</v>
      </c>
    </row>
    <row r="1038" spans="1:16" ht="15">
      <c r="A1038" s="102"/>
      <c r="B1038" s="32">
        <v>740310</v>
      </c>
      <c r="C1038" s="33" t="s">
        <v>479</v>
      </c>
      <c r="D1038" s="104"/>
      <c r="E1038" s="104"/>
      <c r="F1038" s="104"/>
      <c r="G1038" s="104"/>
      <c r="H1038" s="104"/>
      <c r="I1038" s="104"/>
      <c r="J1038" s="104"/>
      <c r="K1038" s="104"/>
      <c r="L1038" s="104"/>
      <c r="M1038" s="104"/>
      <c r="N1038" s="104">
        <f>IFERROR(VLOOKUP($B1038,'OCT 13'!$A$9:$C$520,3,FALSE),0)</f>
        <v>0</v>
      </c>
      <c r="O1038" s="104">
        <f>IFERROR(VLOOKUP($B1038,'NOV 13'!$A$9:$C$520,3,FALSE),0)</f>
        <v>0</v>
      </c>
      <c r="P1038" s="104">
        <f>IFERROR(VLOOKUP($B1038,'DIC 13'!$A$9:$C$520,3,FALSE),0)</f>
        <v>0</v>
      </c>
    </row>
    <row r="1039" spans="1:16" ht="15">
      <c r="A1039" s="102"/>
      <c r="B1039" s="32">
        <v>740315</v>
      </c>
      <c r="C1039" s="33" t="s">
        <v>480</v>
      </c>
      <c r="D1039" s="104"/>
      <c r="E1039" s="104"/>
      <c r="F1039" s="104"/>
      <c r="G1039" s="104"/>
      <c r="H1039" s="104"/>
      <c r="I1039" s="104"/>
      <c r="J1039" s="104"/>
      <c r="K1039" s="104"/>
      <c r="L1039" s="104"/>
      <c r="M1039" s="104"/>
      <c r="N1039" s="104">
        <f>IFERROR(VLOOKUP($B1039,'OCT 13'!$A$9:$C$520,3,FALSE),0)</f>
        <v>0</v>
      </c>
      <c r="O1039" s="104">
        <f>IFERROR(VLOOKUP($B1039,'NOV 13'!$A$9:$C$520,3,FALSE),0)</f>
        <v>0</v>
      </c>
      <c r="P1039" s="104">
        <f>IFERROR(VLOOKUP($B1039,'DIC 13'!$A$9:$C$520,3,FALSE),0)</f>
        <v>0</v>
      </c>
    </row>
    <row r="1040" spans="1:16" ht="15">
      <c r="A1040" s="102"/>
      <c r="B1040" s="32">
        <v>740320</v>
      </c>
      <c r="C1040" s="33" t="s">
        <v>481</v>
      </c>
      <c r="D1040" s="104"/>
      <c r="E1040" s="104"/>
      <c r="F1040" s="104"/>
      <c r="G1040" s="104"/>
      <c r="H1040" s="104"/>
      <c r="I1040" s="104"/>
      <c r="J1040" s="104"/>
      <c r="K1040" s="104"/>
      <c r="L1040" s="104"/>
      <c r="M1040" s="104"/>
      <c r="N1040" s="104">
        <f>IFERROR(VLOOKUP($B1040,'OCT 13'!$A$9:$C$520,3,FALSE),0)</f>
        <v>0</v>
      </c>
      <c r="O1040" s="104">
        <f>IFERROR(VLOOKUP($B1040,'NOV 13'!$A$9:$C$520,3,FALSE),0)</f>
        <v>0</v>
      </c>
      <c r="P1040" s="104">
        <f>IFERROR(VLOOKUP($B1040,'DIC 13'!$A$9:$C$520,3,FALSE),0)</f>
        <v>0</v>
      </c>
    </row>
    <row r="1041" spans="1:16" ht="15">
      <c r="A1041" s="102"/>
      <c r="B1041" s="32">
        <v>740325</v>
      </c>
      <c r="C1041" s="33" t="s">
        <v>482</v>
      </c>
      <c r="D1041" s="104"/>
      <c r="E1041" s="104"/>
      <c r="F1041" s="104"/>
      <c r="G1041" s="104"/>
      <c r="H1041" s="104"/>
      <c r="I1041" s="104"/>
      <c r="J1041" s="104"/>
      <c r="K1041" s="104"/>
      <c r="L1041" s="104"/>
      <c r="M1041" s="104"/>
      <c r="N1041" s="104">
        <f>IFERROR(VLOOKUP($B1041,'OCT 13'!$A$9:$C$520,3,FALSE),0)</f>
        <v>0</v>
      </c>
      <c r="O1041" s="104">
        <f>IFERROR(VLOOKUP($B1041,'NOV 13'!$A$9:$C$520,3,FALSE),0)</f>
        <v>0</v>
      </c>
      <c r="P1041" s="104">
        <f>IFERROR(VLOOKUP($B1041,'DIC 13'!$A$9:$C$520,3,FALSE),0)</f>
        <v>0</v>
      </c>
    </row>
    <row r="1042" spans="1:16" ht="15">
      <c r="A1042" s="102"/>
      <c r="B1042" s="32">
        <v>740330</v>
      </c>
      <c r="C1042" s="33" t="s">
        <v>279</v>
      </c>
      <c r="D1042" s="104"/>
      <c r="E1042" s="104"/>
      <c r="F1042" s="104"/>
      <c r="G1042" s="104"/>
      <c r="H1042" s="104"/>
      <c r="I1042" s="104"/>
      <c r="J1042" s="104"/>
      <c r="K1042" s="104"/>
      <c r="L1042" s="104"/>
      <c r="M1042" s="104"/>
      <c r="N1042" s="104">
        <f>IFERROR(VLOOKUP($B1042,'OCT 13'!$A$9:$C$520,3,FALSE),0)</f>
        <v>0</v>
      </c>
      <c r="O1042" s="104">
        <f>IFERROR(VLOOKUP($B1042,'NOV 13'!$A$9:$C$520,3,FALSE),0)</f>
        <v>0</v>
      </c>
      <c r="P1042" s="104">
        <f>IFERROR(VLOOKUP($B1042,'DIC 13'!$A$9:$C$520,3,FALSE),0)</f>
        <v>0</v>
      </c>
    </row>
    <row r="1043" spans="1:16" ht="15">
      <c r="A1043" s="102"/>
      <c r="B1043" s="32">
        <v>740335</v>
      </c>
      <c r="C1043" s="33" t="s">
        <v>483</v>
      </c>
      <c r="D1043" s="104"/>
      <c r="E1043" s="104"/>
      <c r="F1043" s="104"/>
      <c r="G1043" s="104"/>
      <c r="H1043" s="104"/>
      <c r="I1043" s="104"/>
      <c r="J1043" s="104"/>
      <c r="K1043" s="104"/>
      <c r="L1043" s="104"/>
      <c r="M1043" s="104"/>
      <c r="N1043" s="104">
        <f>IFERROR(VLOOKUP($B1043,'OCT 13'!$A$9:$C$520,3,FALSE),0)</f>
        <v>0</v>
      </c>
      <c r="O1043" s="104">
        <f>IFERROR(VLOOKUP($B1043,'NOV 13'!$A$9:$C$520,3,FALSE),0)</f>
        <v>0</v>
      </c>
      <c r="P1043" s="104">
        <f>IFERROR(VLOOKUP($B1043,'DIC 13'!$A$9:$C$520,3,FALSE),0)</f>
        <v>0</v>
      </c>
    </row>
    <row r="1044" spans="1:16" ht="15">
      <c r="A1044" s="102"/>
      <c r="B1044" s="32">
        <v>740340</v>
      </c>
      <c r="C1044" s="33" t="s">
        <v>488</v>
      </c>
      <c r="D1044" s="104"/>
      <c r="E1044" s="104"/>
      <c r="F1044" s="104"/>
      <c r="G1044" s="104"/>
      <c r="H1044" s="104"/>
      <c r="I1044" s="104"/>
      <c r="J1044" s="104"/>
      <c r="K1044" s="104"/>
      <c r="L1044" s="104"/>
      <c r="M1044" s="104"/>
      <c r="N1044" s="104">
        <f>IFERROR(VLOOKUP($B1044,'OCT 13'!$A$9:$C$520,3,FALSE),0)</f>
        <v>0</v>
      </c>
      <c r="O1044" s="104">
        <f>IFERROR(VLOOKUP($B1044,'NOV 13'!$A$9:$C$520,3,FALSE),0)</f>
        <v>0</v>
      </c>
      <c r="P1044" s="104">
        <f>IFERROR(VLOOKUP($B1044,'DIC 13'!$A$9:$C$520,3,FALSE),0)</f>
        <v>0</v>
      </c>
    </row>
    <row r="1045" spans="1:16" ht="15">
      <c r="A1045" s="102"/>
      <c r="B1045" s="32">
        <v>740345</v>
      </c>
      <c r="C1045" s="33" t="s">
        <v>489</v>
      </c>
      <c r="D1045" s="104"/>
      <c r="E1045" s="104"/>
      <c r="F1045" s="104"/>
      <c r="G1045" s="104"/>
      <c r="H1045" s="104"/>
      <c r="I1045" s="104"/>
      <c r="J1045" s="104"/>
      <c r="K1045" s="104"/>
      <c r="L1045" s="104"/>
      <c r="M1045" s="104"/>
      <c r="N1045" s="104">
        <f>IFERROR(VLOOKUP($B1045,'OCT 13'!$A$9:$C$520,3,FALSE),0)</f>
        <v>0</v>
      </c>
      <c r="O1045" s="104">
        <f>IFERROR(VLOOKUP($B1045,'NOV 13'!$A$9:$C$520,3,FALSE),0)</f>
        <v>0</v>
      </c>
      <c r="P1045" s="104">
        <f>IFERROR(VLOOKUP($B1045,'DIC 13'!$A$9:$C$520,3,FALSE),0)</f>
        <v>0</v>
      </c>
    </row>
    <row r="1046" spans="1:16" ht="15">
      <c r="A1046" s="102"/>
      <c r="B1046" s="32">
        <v>740350</v>
      </c>
      <c r="C1046" s="33" t="s">
        <v>486</v>
      </c>
      <c r="D1046" s="104"/>
      <c r="E1046" s="104"/>
      <c r="F1046" s="104"/>
      <c r="G1046" s="104"/>
      <c r="H1046" s="104"/>
      <c r="I1046" s="104"/>
      <c r="J1046" s="104"/>
      <c r="K1046" s="104"/>
      <c r="L1046" s="104"/>
      <c r="M1046" s="104"/>
      <c r="N1046" s="104">
        <f>IFERROR(VLOOKUP($B1046,'OCT 13'!$A$9:$C$520,3,FALSE),0)</f>
        <v>0</v>
      </c>
      <c r="O1046" s="104">
        <f>IFERROR(VLOOKUP($B1046,'NOV 13'!$A$9:$C$520,3,FALSE),0)</f>
        <v>0</v>
      </c>
      <c r="P1046" s="104">
        <f>IFERROR(VLOOKUP($B1046,'DIC 13'!$A$9:$C$520,3,FALSE),0)</f>
        <v>0</v>
      </c>
    </row>
    <row r="1047" spans="1:16" ht="15">
      <c r="A1047" s="102"/>
      <c r="B1047" s="32">
        <v>7404</v>
      </c>
      <c r="C1047" s="33" t="s">
        <v>490</v>
      </c>
      <c r="D1047" s="104"/>
      <c r="E1047" s="104"/>
      <c r="F1047" s="104"/>
      <c r="G1047" s="104"/>
      <c r="H1047" s="104"/>
      <c r="I1047" s="104"/>
      <c r="J1047" s="104"/>
      <c r="K1047" s="104"/>
      <c r="L1047" s="104"/>
      <c r="M1047" s="104"/>
      <c r="N1047" s="104">
        <f>IFERROR(VLOOKUP($B1047,'OCT 13'!$A$9:$C$520,3,FALSE),0)</f>
        <v>0</v>
      </c>
      <c r="O1047" s="104">
        <f>IFERROR(VLOOKUP($B1047,'NOV 13'!$A$9:$C$520,3,FALSE),0)</f>
        <v>0</v>
      </c>
      <c r="P1047" s="104">
        <f>IFERROR(VLOOKUP($B1047,'DIC 13'!$A$9:$C$520,3,FALSE),0)</f>
        <v>0</v>
      </c>
    </row>
    <row r="1048" spans="1:16" ht="15">
      <c r="A1048" s="102"/>
      <c r="B1048" s="32">
        <v>740405</v>
      </c>
      <c r="C1048" s="33" t="s">
        <v>478</v>
      </c>
      <c r="D1048" s="104"/>
      <c r="E1048" s="104"/>
      <c r="F1048" s="104"/>
      <c r="G1048" s="104"/>
      <c r="H1048" s="104"/>
      <c r="I1048" s="104"/>
      <c r="J1048" s="104"/>
      <c r="K1048" s="104"/>
      <c r="L1048" s="104"/>
      <c r="M1048" s="104"/>
      <c r="N1048" s="104">
        <f>IFERROR(VLOOKUP($B1048,'OCT 13'!$A$9:$C$520,3,FALSE),0)</f>
        <v>0</v>
      </c>
      <c r="O1048" s="104">
        <f>IFERROR(VLOOKUP($B1048,'NOV 13'!$A$9:$C$520,3,FALSE),0)</f>
        <v>0</v>
      </c>
      <c r="P1048" s="104">
        <f>IFERROR(VLOOKUP($B1048,'DIC 13'!$A$9:$C$520,3,FALSE),0)</f>
        <v>0</v>
      </c>
    </row>
    <row r="1049" spans="1:16" ht="15">
      <c r="A1049" s="102"/>
      <c r="B1049" s="32">
        <v>740410</v>
      </c>
      <c r="C1049" s="33" t="s">
        <v>480</v>
      </c>
      <c r="D1049" s="104"/>
      <c r="E1049" s="104"/>
      <c r="F1049" s="104"/>
      <c r="G1049" s="104"/>
      <c r="H1049" s="104"/>
      <c r="I1049" s="104"/>
      <c r="J1049" s="104"/>
      <c r="K1049" s="104"/>
      <c r="L1049" s="104"/>
      <c r="M1049" s="104"/>
      <c r="N1049" s="104">
        <f>IFERROR(VLOOKUP($B1049,'OCT 13'!$A$9:$C$520,3,FALSE),0)</f>
        <v>0</v>
      </c>
      <c r="O1049" s="104">
        <f>IFERROR(VLOOKUP($B1049,'NOV 13'!$A$9:$C$520,3,FALSE),0)</f>
        <v>0</v>
      </c>
      <c r="P1049" s="104">
        <f>IFERROR(VLOOKUP($B1049,'DIC 13'!$A$9:$C$520,3,FALSE),0)</f>
        <v>0</v>
      </c>
    </row>
    <row r="1050" spans="1:16" ht="15">
      <c r="A1050" s="102"/>
      <c r="B1050" s="32">
        <v>7406</v>
      </c>
      <c r="C1050" s="33" t="s">
        <v>491</v>
      </c>
      <c r="D1050" s="104"/>
      <c r="E1050" s="104"/>
      <c r="F1050" s="104"/>
      <c r="G1050" s="104"/>
      <c r="H1050" s="104"/>
      <c r="I1050" s="104"/>
      <c r="J1050" s="104"/>
      <c r="K1050" s="104"/>
      <c r="L1050" s="104"/>
      <c r="M1050" s="104"/>
      <c r="N1050" s="104">
        <f>IFERROR(VLOOKUP($B1050,'OCT 13'!$A$9:$C$520,3,FALSE),0)</f>
        <v>0</v>
      </c>
      <c r="O1050" s="104">
        <f>IFERROR(VLOOKUP($B1050,'NOV 13'!$A$9:$C$520,3,FALSE),0)</f>
        <v>0</v>
      </c>
      <c r="P1050" s="104">
        <f>IFERROR(VLOOKUP($B1050,'DIC 13'!$A$9:$C$520,3,FALSE),0)</f>
        <v>0</v>
      </c>
    </row>
    <row r="1051" spans="1:16" ht="15">
      <c r="A1051" s="102"/>
      <c r="B1051" s="32">
        <v>740605</v>
      </c>
      <c r="C1051" s="33" t="s">
        <v>198</v>
      </c>
      <c r="D1051" s="104"/>
      <c r="E1051" s="104"/>
      <c r="F1051" s="104"/>
      <c r="G1051" s="104"/>
      <c r="H1051" s="104"/>
      <c r="I1051" s="104"/>
      <c r="J1051" s="104"/>
      <c r="K1051" s="104"/>
      <c r="L1051" s="104"/>
      <c r="M1051" s="104"/>
      <c r="N1051" s="104">
        <f>IFERROR(VLOOKUP($B1051,'OCT 13'!$A$9:$C$520,3,FALSE),0)</f>
        <v>0</v>
      </c>
      <c r="O1051" s="104">
        <f>IFERROR(VLOOKUP($B1051,'NOV 13'!$A$9:$C$520,3,FALSE),0)</f>
        <v>0</v>
      </c>
      <c r="P1051" s="104">
        <f>IFERROR(VLOOKUP($B1051,'DIC 13'!$A$9:$C$520,3,FALSE),0)</f>
        <v>0</v>
      </c>
    </row>
    <row r="1052" spans="1:16" ht="15">
      <c r="A1052" s="102"/>
      <c r="B1052" s="32">
        <v>740610</v>
      </c>
      <c r="C1052" s="33" t="s">
        <v>108</v>
      </c>
      <c r="D1052" s="104"/>
      <c r="E1052" s="104"/>
      <c r="F1052" s="104"/>
      <c r="G1052" s="104"/>
      <c r="H1052" s="104"/>
      <c r="I1052" s="104"/>
      <c r="J1052" s="104"/>
      <c r="K1052" s="104"/>
      <c r="L1052" s="104"/>
      <c r="M1052" s="104"/>
      <c r="N1052" s="104">
        <f>IFERROR(VLOOKUP($B1052,'OCT 13'!$A$9:$C$520,3,FALSE),0)</f>
        <v>0</v>
      </c>
      <c r="O1052" s="104">
        <f>IFERROR(VLOOKUP($B1052,'NOV 13'!$A$9:$C$520,3,FALSE),0)</f>
        <v>0</v>
      </c>
      <c r="P1052" s="104">
        <f>IFERROR(VLOOKUP($B1052,'DIC 13'!$A$9:$C$520,3,FALSE),0)</f>
        <v>0</v>
      </c>
    </row>
    <row r="1053" spans="1:16" ht="15">
      <c r="A1053" s="102"/>
      <c r="B1053" s="32">
        <v>740615</v>
      </c>
      <c r="C1053" s="33" t="s">
        <v>109</v>
      </c>
      <c r="D1053" s="104"/>
      <c r="E1053" s="104"/>
      <c r="F1053" s="104"/>
      <c r="G1053" s="104"/>
      <c r="H1053" s="104"/>
      <c r="I1053" s="104"/>
      <c r="J1053" s="104"/>
      <c r="K1053" s="104"/>
      <c r="L1053" s="104"/>
      <c r="M1053" s="104"/>
      <c r="N1053" s="104">
        <f>IFERROR(VLOOKUP($B1053,'OCT 13'!$A$9:$C$520,3,FALSE),0)</f>
        <v>0</v>
      </c>
      <c r="O1053" s="104">
        <f>IFERROR(VLOOKUP($B1053,'NOV 13'!$A$9:$C$520,3,FALSE),0)</f>
        <v>0</v>
      </c>
      <c r="P1053" s="104">
        <f>IFERROR(VLOOKUP($B1053,'DIC 13'!$A$9:$C$520,3,FALSE),0)</f>
        <v>0</v>
      </c>
    </row>
    <row r="1054" spans="1:16" ht="15">
      <c r="A1054" s="102"/>
      <c r="B1054" s="32">
        <v>740620</v>
      </c>
      <c r="C1054" s="33" t="s">
        <v>205</v>
      </c>
      <c r="D1054" s="104"/>
      <c r="E1054" s="104"/>
      <c r="F1054" s="104"/>
      <c r="G1054" s="104"/>
      <c r="H1054" s="104"/>
      <c r="I1054" s="104"/>
      <c r="J1054" s="104"/>
      <c r="K1054" s="104"/>
      <c r="L1054" s="104"/>
      <c r="M1054" s="104"/>
      <c r="N1054" s="104">
        <f>IFERROR(VLOOKUP($B1054,'OCT 13'!$A$9:$C$520,3,FALSE),0)</f>
        <v>0</v>
      </c>
      <c r="O1054" s="104">
        <f>IFERROR(VLOOKUP($B1054,'NOV 13'!$A$9:$C$520,3,FALSE),0)</f>
        <v>0</v>
      </c>
      <c r="P1054" s="104">
        <f>IFERROR(VLOOKUP($B1054,'DIC 13'!$A$9:$C$520,3,FALSE),0)</f>
        <v>0</v>
      </c>
    </row>
    <row r="1055" spans="1:16" ht="15">
      <c r="A1055" s="102"/>
      <c r="B1055" s="32">
        <v>740625</v>
      </c>
      <c r="C1055" s="33" t="s">
        <v>492</v>
      </c>
      <c r="D1055" s="104"/>
      <c r="E1055" s="104"/>
      <c r="F1055" s="104"/>
      <c r="G1055" s="104"/>
      <c r="H1055" s="104"/>
      <c r="I1055" s="104"/>
      <c r="J1055" s="104"/>
      <c r="K1055" s="104"/>
      <c r="L1055" s="104"/>
      <c r="M1055" s="104"/>
      <c r="N1055" s="104">
        <f>IFERROR(VLOOKUP($B1055,'OCT 13'!$A$9:$C$520,3,FALSE),0)</f>
        <v>0</v>
      </c>
      <c r="O1055" s="104">
        <f>IFERROR(VLOOKUP($B1055,'NOV 13'!$A$9:$C$520,3,FALSE),0)</f>
        <v>0</v>
      </c>
      <c r="P1055" s="104">
        <f>IFERROR(VLOOKUP($B1055,'DIC 13'!$A$9:$C$520,3,FALSE),0)</f>
        <v>0</v>
      </c>
    </row>
    <row r="1056" spans="1:16" ht="15">
      <c r="A1056" s="102"/>
      <c r="B1056" s="32">
        <v>740630</v>
      </c>
      <c r="C1056" s="33" t="s">
        <v>207</v>
      </c>
      <c r="D1056" s="104"/>
      <c r="E1056" s="104"/>
      <c r="F1056" s="104"/>
      <c r="G1056" s="104"/>
      <c r="H1056" s="104"/>
      <c r="I1056" s="104"/>
      <c r="J1056" s="104"/>
      <c r="K1056" s="104"/>
      <c r="L1056" s="104"/>
      <c r="M1056" s="104"/>
      <c r="N1056" s="104">
        <f>IFERROR(VLOOKUP($B1056,'OCT 13'!$A$9:$C$520,3,FALSE),0)</f>
        <v>0</v>
      </c>
      <c r="O1056" s="104">
        <f>IFERROR(VLOOKUP($B1056,'NOV 13'!$A$9:$C$520,3,FALSE),0)</f>
        <v>0</v>
      </c>
      <c r="P1056" s="104">
        <f>IFERROR(VLOOKUP($B1056,'DIC 13'!$A$9:$C$520,3,FALSE),0)</f>
        <v>0</v>
      </c>
    </row>
    <row r="1057" spans="1:16" ht="15">
      <c r="A1057" s="102"/>
      <c r="B1057" s="32">
        <v>740635</v>
      </c>
      <c r="C1057" s="33" t="s">
        <v>110</v>
      </c>
      <c r="D1057" s="104"/>
      <c r="E1057" s="104"/>
      <c r="F1057" s="104"/>
      <c r="G1057" s="104"/>
      <c r="H1057" s="104"/>
      <c r="I1057" s="104"/>
      <c r="J1057" s="104"/>
      <c r="K1057" s="104"/>
      <c r="L1057" s="104"/>
      <c r="M1057" s="104"/>
      <c r="N1057" s="104">
        <f>IFERROR(VLOOKUP($B1057,'OCT 13'!$A$9:$C$520,3,FALSE),0)</f>
        <v>0</v>
      </c>
      <c r="O1057" s="104">
        <f>IFERROR(VLOOKUP($B1057,'NOV 13'!$A$9:$C$520,3,FALSE),0)</f>
        <v>0</v>
      </c>
      <c r="P1057" s="104">
        <f>IFERROR(VLOOKUP($B1057,'DIC 13'!$A$9:$C$520,3,FALSE),0)</f>
        <v>0</v>
      </c>
    </row>
    <row r="1058" spans="1:16" ht="15">
      <c r="A1058" s="102"/>
      <c r="B1058" s="32">
        <v>7407</v>
      </c>
      <c r="C1058" s="33" t="s">
        <v>493</v>
      </c>
      <c r="D1058" s="104"/>
      <c r="E1058" s="104"/>
      <c r="F1058" s="104"/>
      <c r="G1058" s="104"/>
      <c r="H1058" s="104"/>
      <c r="I1058" s="104"/>
      <c r="J1058" s="104"/>
      <c r="K1058" s="104"/>
      <c r="L1058" s="104"/>
      <c r="M1058" s="104"/>
      <c r="N1058" s="104">
        <f>IFERROR(VLOOKUP($B1058,'OCT 13'!$A$9:$C$520,3,FALSE),0)</f>
        <v>0</v>
      </c>
      <c r="O1058" s="104">
        <f>IFERROR(VLOOKUP($B1058,'NOV 13'!$A$9:$C$520,3,FALSE),0)</f>
        <v>0</v>
      </c>
      <c r="P1058" s="104">
        <f>IFERROR(VLOOKUP($B1058,'DIC 13'!$A$9:$C$520,3,FALSE),0)</f>
        <v>0</v>
      </c>
    </row>
    <row r="1059" spans="1:16" ht="15">
      <c r="A1059" s="102"/>
      <c r="B1059" s="32">
        <v>740705</v>
      </c>
      <c r="C1059" s="33" t="s">
        <v>494</v>
      </c>
      <c r="D1059" s="104"/>
      <c r="E1059" s="104"/>
      <c r="F1059" s="104"/>
      <c r="G1059" s="104"/>
      <c r="H1059" s="104"/>
      <c r="I1059" s="104"/>
      <c r="J1059" s="104"/>
      <c r="K1059" s="104"/>
      <c r="L1059" s="104"/>
      <c r="M1059" s="104"/>
      <c r="N1059" s="104">
        <f>IFERROR(VLOOKUP($B1059,'OCT 13'!$A$9:$C$520,3,FALSE),0)</f>
        <v>0</v>
      </c>
      <c r="O1059" s="104">
        <f>IFERROR(VLOOKUP($B1059,'NOV 13'!$A$9:$C$520,3,FALSE),0)</f>
        <v>0</v>
      </c>
      <c r="P1059" s="104">
        <f>IFERROR(VLOOKUP($B1059,'DIC 13'!$A$9:$C$520,3,FALSE),0)</f>
        <v>0</v>
      </c>
    </row>
    <row r="1060" spans="1:16" ht="15">
      <c r="A1060" s="102"/>
      <c r="B1060" s="32">
        <v>740710</v>
      </c>
      <c r="C1060" s="33" t="s">
        <v>251</v>
      </c>
      <c r="D1060" s="104"/>
      <c r="E1060" s="104"/>
      <c r="F1060" s="104"/>
      <c r="G1060" s="104"/>
      <c r="H1060" s="104"/>
      <c r="I1060" s="104"/>
      <c r="J1060" s="104"/>
      <c r="K1060" s="104"/>
      <c r="L1060" s="104"/>
      <c r="M1060" s="104"/>
      <c r="N1060" s="104">
        <f>IFERROR(VLOOKUP($B1060,'OCT 13'!$A$9:$C$520,3,FALSE),0)</f>
        <v>0</v>
      </c>
      <c r="O1060" s="104">
        <f>IFERROR(VLOOKUP($B1060,'NOV 13'!$A$9:$C$520,3,FALSE),0)</f>
        <v>0</v>
      </c>
      <c r="P1060" s="104">
        <f>IFERROR(VLOOKUP($B1060,'DIC 13'!$A$9:$C$520,3,FALSE),0)</f>
        <v>0</v>
      </c>
    </row>
    <row r="1061" spans="1:16" ht="15">
      <c r="A1061" s="102"/>
      <c r="B1061" s="32">
        <v>740715</v>
      </c>
      <c r="C1061" s="33" t="s">
        <v>252</v>
      </c>
      <c r="D1061" s="104"/>
      <c r="E1061" s="104"/>
      <c r="F1061" s="104"/>
      <c r="G1061" s="104"/>
      <c r="H1061" s="104"/>
      <c r="I1061" s="104"/>
      <c r="J1061" s="104"/>
      <c r="K1061" s="104"/>
      <c r="L1061" s="104"/>
      <c r="M1061" s="104"/>
      <c r="N1061" s="104">
        <f>IFERROR(VLOOKUP($B1061,'OCT 13'!$A$9:$C$520,3,FALSE),0)</f>
        <v>0</v>
      </c>
      <c r="O1061" s="104">
        <f>IFERROR(VLOOKUP($B1061,'NOV 13'!$A$9:$C$520,3,FALSE),0)</f>
        <v>0</v>
      </c>
      <c r="P1061" s="104">
        <f>IFERROR(VLOOKUP($B1061,'DIC 13'!$A$9:$C$520,3,FALSE),0)</f>
        <v>0</v>
      </c>
    </row>
    <row r="1062" spans="1:16" ht="15">
      <c r="A1062" s="102"/>
      <c r="B1062" s="32">
        <v>740720</v>
      </c>
      <c r="C1062" s="33" t="s">
        <v>256</v>
      </c>
      <c r="D1062" s="104"/>
      <c r="E1062" s="104"/>
      <c r="F1062" s="104"/>
      <c r="G1062" s="104"/>
      <c r="H1062" s="104"/>
      <c r="I1062" s="104"/>
      <c r="J1062" s="104"/>
      <c r="K1062" s="104"/>
      <c r="L1062" s="104"/>
      <c r="M1062" s="104"/>
      <c r="N1062" s="104">
        <f>IFERROR(VLOOKUP($B1062,'OCT 13'!$A$9:$C$520,3,FALSE),0)</f>
        <v>0</v>
      </c>
      <c r="O1062" s="104">
        <f>IFERROR(VLOOKUP($B1062,'NOV 13'!$A$9:$C$520,3,FALSE),0)</f>
        <v>0</v>
      </c>
      <c r="P1062" s="104">
        <f>IFERROR(VLOOKUP($B1062,'DIC 13'!$A$9:$C$520,3,FALSE),0)</f>
        <v>0</v>
      </c>
    </row>
    <row r="1063" spans="1:16" ht="15">
      <c r="A1063" s="102"/>
      <c r="B1063" s="32">
        <v>740725</v>
      </c>
      <c r="C1063" s="33" t="s">
        <v>260</v>
      </c>
      <c r="D1063" s="104"/>
      <c r="E1063" s="104"/>
      <c r="F1063" s="104"/>
      <c r="G1063" s="104"/>
      <c r="H1063" s="104"/>
      <c r="I1063" s="104"/>
      <c r="J1063" s="104"/>
      <c r="K1063" s="104"/>
      <c r="L1063" s="104"/>
      <c r="M1063" s="104"/>
      <c r="N1063" s="104">
        <f>IFERROR(VLOOKUP($B1063,'OCT 13'!$A$9:$C$520,3,FALSE),0)</f>
        <v>0</v>
      </c>
      <c r="O1063" s="104">
        <f>IFERROR(VLOOKUP($B1063,'NOV 13'!$A$9:$C$520,3,FALSE),0)</f>
        <v>0</v>
      </c>
      <c r="P1063" s="104">
        <f>IFERROR(VLOOKUP($B1063,'DIC 13'!$A$9:$C$520,3,FALSE),0)</f>
        <v>0</v>
      </c>
    </row>
    <row r="1064" spans="1:16" ht="15">
      <c r="A1064" s="102"/>
      <c r="B1064" s="32">
        <v>740730</v>
      </c>
      <c r="C1064" s="33" t="s">
        <v>254</v>
      </c>
      <c r="D1064" s="104"/>
      <c r="E1064" s="104"/>
      <c r="F1064" s="104"/>
      <c r="G1064" s="104"/>
      <c r="H1064" s="104"/>
      <c r="I1064" s="104"/>
      <c r="J1064" s="104"/>
      <c r="K1064" s="104"/>
      <c r="L1064" s="104"/>
      <c r="M1064" s="104"/>
      <c r="N1064" s="104">
        <f>IFERROR(VLOOKUP($B1064,'OCT 13'!$A$9:$C$520,3,FALSE),0)</f>
        <v>0</v>
      </c>
      <c r="O1064" s="104">
        <f>IFERROR(VLOOKUP($B1064,'NOV 13'!$A$9:$C$520,3,FALSE),0)</f>
        <v>0</v>
      </c>
      <c r="P1064" s="104">
        <f>IFERROR(VLOOKUP($B1064,'DIC 13'!$A$9:$C$520,3,FALSE),0)</f>
        <v>0</v>
      </c>
    </row>
    <row r="1065" spans="1:16" ht="15">
      <c r="A1065" s="102"/>
      <c r="B1065" s="32">
        <v>7408</v>
      </c>
      <c r="C1065" s="33" t="s">
        <v>495</v>
      </c>
      <c r="D1065" s="104"/>
      <c r="E1065" s="104"/>
      <c r="F1065" s="104"/>
      <c r="G1065" s="104"/>
      <c r="H1065" s="104"/>
      <c r="I1065" s="104"/>
      <c r="J1065" s="104"/>
      <c r="K1065" s="104"/>
      <c r="L1065" s="104"/>
      <c r="M1065" s="104"/>
      <c r="N1065" s="104">
        <f>IFERROR(VLOOKUP($B1065,'OCT 13'!$A$9:$C$520,3,FALSE),0)</f>
        <v>0</v>
      </c>
      <c r="O1065" s="104">
        <f>IFERROR(VLOOKUP($B1065,'NOV 13'!$A$9:$C$520,3,FALSE),0)</f>
        <v>0</v>
      </c>
      <c r="P1065" s="104">
        <f>IFERROR(VLOOKUP($B1065,'DIC 13'!$A$9:$C$520,3,FALSE),0)</f>
        <v>0</v>
      </c>
    </row>
    <row r="1066" spans="1:16" ht="15">
      <c r="A1066" s="102"/>
      <c r="B1066" s="32">
        <v>740805</v>
      </c>
      <c r="C1066" s="33" t="s">
        <v>496</v>
      </c>
      <c r="D1066" s="104"/>
      <c r="E1066" s="104"/>
      <c r="F1066" s="104"/>
      <c r="G1066" s="104"/>
      <c r="H1066" s="104"/>
      <c r="I1066" s="104"/>
      <c r="J1066" s="104"/>
      <c r="K1066" s="104"/>
      <c r="L1066" s="104"/>
      <c r="M1066" s="104"/>
      <c r="N1066" s="104">
        <f>IFERROR(VLOOKUP($B1066,'OCT 13'!$A$9:$C$520,3,FALSE),0)</f>
        <v>0</v>
      </c>
      <c r="O1066" s="104">
        <f>IFERROR(VLOOKUP($B1066,'NOV 13'!$A$9:$C$520,3,FALSE),0)</f>
        <v>0</v>
      </c>
      <c r="P1066" s="104">
        <f>IFERROR(VLOOKUP($B1066,'DIC 13'!$A$9:$C$520,3,FALSE),0)</f>
        <v>0</v>
      </c>
    </row>
    <row r="1067" spans="1:16" ht="15">
      <c r="A1067" s="102"/>
      <c r="B1067" s="32">
        <v>740810</v>
      </c>
      <c r="C1067" s="33" t="s">
        <v>497</v>
      </c>
      <c r="D1067" s="104"/>
      <c r="E1067" s="104"/>
      <c r="F1067" s="104"/>
      <c r="G1067" s="104"/>
      <c r="H1067" s="104"/>
      <c r="I1067" s="104"/>
      <c r="J1067" s="104"/>
      <c r="K1067" s="104"/>
      <c r="L1067" s="104"/>
      <c r="M1067" s="104"/>
      <c r="N1067" s="104">
        <f>IFERROR(VLOOKUP($B1067,'OCT 13'!$A$9:$C$520,3,FALSE),0)</f>
        <v>0</v>
      </c>
      <c r="O1067" s="104">
        <f>IFERROR(VLOOKUP($B1067,'NOV 13'!$A$9:$C$520,3,FALSE),0)</f>
        <v>0</v>
      </c>
      <c r="P1067" s="104">
        <f>IFERROR(VLOOKUP($B1067,'DIC 13'!$A$9:$C$520,3,FALSE),0)</f>
        <v>0</v>
      </c>
    </row>
    <row r="1068" spans="1:16" ht="15">
      <c r="A1068" s="102"/>
      <c r="B1068" s="32">
        <v>740815</v>
      </c>
      <c r="C1068" s="33" t="s">
        <v>498</v>
      </c>
      <c r="D1068" s="104"/>
      <c r="E1068" s="104"/>
      <c r="F1068" s="104"/>
      <c r="G1068" s="104"/>
      <c r="H1068" s="104"/>
      <c r="I1068" s="104"/>
      <c r="J1068" s="104"/>
      <c r="K1068" s="104"/>
      <c r="L1068" s="104"/>
      <c r="M1068" s="104"/>
      <c r="N1068" s="104">
        <f>IFERROR(VLOOKUP($B1068,'OCT 13'!$A$9:$C$520,3,FALSE),0)</f>
        <v>0</v>
      </c>
      <c r="O1068" s="104">
        <f>IFERROR(VLOOKUP($B1068,'NOV 13'!$A$9:$C$520,3,FALSE),0)</f>
        <v>0</v>
      </c>
      <c r="P1068" s="104">
        <f>IFERROR(VLOOKUP($B1068,'DIC 13'!$A$9:$C$520,3,FALSE),0)</f>
        <v>0</v>
      </c>
    </row>
    <row r="1069" spans="1:16" ht="15">
      <c r="A1069" s="102"/>
      <c r="B1069" s="32">
        <v>740820</v>
      </c>
      <c r="C1069" s="33" t="s">
        <v>499</v>
      </c>
      <c r="D1069" s="104"/>
      <c r="E1069" s="104"/>
      <c r="F1069" s="104"/>
      <c r="G1069" s="104"/>
      <c r="H1069" s="104"/>
      <c r="I1069" s="104"/>
      <c r="J1069" s="104"/>
      <c r="K1069" s="104"/>
      <c r="L1069" s="104"/>
      <c r="M1069" s="104"/>
      <c r="N1069" s="104">
        <f>IFERROR(VLOOKUP($B1069,'OCT 13'!$A$9:$C$520,3,FALSE),0)</f>
        <v>0</v>
      </c>
      <c r="O1069" s="104">
        <f>IFERROR(VLOOKUP($B1069,'NOV 13'!$A$9:$C$520,3,FALSE),0)</f>
        <v>0</v>
      </c>
      <c r="P1069" s="104">
        <f>IFERROR(VLOOKUP($B1069,'DIC 13'!$A$9:$C$520,3,FALSE),0)</f>
        <v>0</v>
      </c>
    </row>
    <row r="1070" spans="1:16" ht="15">
      <c r="A1070" s="102"/>
      <c r="B1070" s="32">
        <v>740825</v>
      </c>
      <c r="C1070" s="33" t="s">
        <v>500</v>
      </c>
      <c r="D1070" s="104"/>
      <c r="E1070" s="104"/>
      <c r="F1070" s="104"/>
      <c r="G1070" s="104"/>
      <c r="H1070" s="104"/>
      <c r="I1070" s="104"/>
      <c r="J1070" s="104"/>
      <c r="K1070" s="104"/>
      <c r="L1070" s="104"/>
      <c r="M1070" s="104"/>
      <c r="N1070" s="104">
        <f>IFERROR(VLOOKUP($B1070,'OCT 13'!$A$9:$C$520,3,FALSE),0)</f>
        <v>0</v>
      </c>
      <c r="O1070" s="104">
        <f>IFERROR(VLOOKUP($B1070,'NOV 13'!$A$9:$C$520,3,FALSE),0)</f>
        <v>0</v>
      </c>
      <c r="P1070" s="104">
        <f>IFERROR(VLOOKUP($B1070,'DIC 13'!$A$9:$C$520,3,FALSE),0)</f>
        <v>0</v>
      </c>
    </row>
    <row r="1071" spans="1:16" ht="15">
      <c r="A1071" s="102"/>
      <c r="B1071" s="32">
        <v>7409</v>
      </c>
      <c r="C1071" s="33" t="s">
        <v>501</v>
      </c>
      <c r="D1071" s="104"/>
      <c r="E1071" s="104"/>
      <c r="F1071" s="104"/>
      <c r="G1071" s="104"/>
      <c r="H1071" s="104"/>
      <c r="I1071" s="104"/>
      <c r="J1071" s="104"/>
      <c r="K1071" s="104"/>
      <c r="L1071" s="104"/>
      <c r="M1071" s="104"/>
      <c r="N1071" s="104">
        <f>IFERROR(VLOOKUP($B1071,'OCT 13'!$A$9:$C$520,3,FALSE),0)</f>
        <v>0</v>
      </c>
      <c r="O1071" s="104">
        <f>IFERROR(VLOOKUP($B1071,'NOV 13'!$A$9:$C$520,3,FALSE),0)</f>
        <v>0</v>
      </c>
      <c r="P1071" s="104">
        <f>IFERROR(VLOOKUP($B1071,'DIC 13'!$A$9:$C$520,3,FALSE),0)</f>
        <v>0</v>
      </c>
    </row>
    <row r="1072" spans="1:16" ht="15">
      <c r="A1072" s="102"/>
      <c r="B1072" s="32">
        <v>7410</v>
      </c>
      <c r="C1072" s="33" t="s">
        <v>502</v>
      </c>
      <c r="D1072" s="104"/>
      <c r="E1072" s="104"/>
      <c r="F1072" s="104"/>
      <c r="G1072" s="104"/>
      <c r="H1072" s="104"/>
      <c r="I1072" s="104"/>
      <c r="J1072" s="104"/>
      <c r="K1072" s="104"/>
      <c r="L1072" s="104"/>
      <c r="M1072" s="104"/>
      <c r="N1072" s="104">
        <f>IFERROR(VLOOKUP($B1072,'OCT 13'!$A$9:$C$520,3,FALSE),0)</f>
        <v>0</v>
      </c>
      <c r="O1072" s="104">
        <f>IFERROR(VLOOKUP($B1072,'NOV 13'!$A$9:$C$520,3,FALSE),0)</f>
        <v>0</v>
      </c>
      <c r="P1072" s="104">
        <f>IFERROR(VLOOKUP($B1072,'DIC 13'!$A$9:$C$520,3,FALSE),0)</f>
        <v>0</v>
      </c>
    </row>
    <row r="1073" spans="1:16" ht="15">
      <c r="A1073" s="102"/>
      <c r="B1073" s="32">
        <v>7411</v>
      </c>
      <c r="C1073" s="33" t="s">
        <v>503</v>
      </c>
      <c r="D1073" s="104"/>
      <c r="E1073" s="104"/>
      <c r="F1073" s="104"/>
      <c r="G1073" s="104"/>
      <c r="H1073" s="104"/>
      <c r="I1073" s="104"/>
      <c r="J1073" s="104"/>
      <c r="K1073" s="104"/>
      <c r="L1073" s="104"/>
      <c r="M1073" s="104"/>
      <c r="N1073" s="104">
        <f>IFERROR(VLOOKUP($B1073,'OCT 13'!$A$9:$C$520,3,FALSE),0)</f>
        <v>0</v>
      </c>
      <c r="O1073" s="104">
        <f>IFERROR(VLOOKUP($B1073,'NOV 13'!$A$9:$C$520,3,FALSE),0)</f>
        <v>0</v>
      </c>
      <c r="P1073" s="104">
        <f>IFERROR(VLOOKUP($B1073,'DIC 13'!$A$9:$C$520,3,FALSE),0)</f>
        <v>0</v>
      </c>
    </row>
    <row r="1074" spans="1:16" ht="15">
      <c r="A1074" s="102"/>
      <c r="B1074" s="32">
        <v>741105</v>
      </c>
      <c r="C1074" s="33" t="s">
        <v>244</v>
      </c>
      <c r="D1074" s="104"/>
      <c r="E1074" s="104"/>
      <c r="F1074" s="104"/>
      <c r="G1074" s="104"/>
      <c r="H1074" s="104"/>
      <c r="I1074" s="104"/>
      <c r="J1074" s="104"/>
      <c r="K1074" s="104"/>
      <c r="L1074" s="104"/>
      <c r="M1074" s="104"/>
      <c r="N1074" s="104">
        <f>IFERROR(VLOOKUP($B1074,'OCT 13'!$A$9:$C$520,3,FALSE),0)</f>
        <v>0</v>
      </c>
      <c r="O1074" s="104">
        <f>IFERROR(VLOOKUP($B1074,'NOV 13'!$A$9:$C$520,3,FALSE),0)</f>
        <v>0</v>
      </c>
      <c r="P1074" s="104">
        <f>IFERROR(VLOOKUP($B1074,'DIC 13'!$A$9:$C$520,3,FALSE),0)</f>
        <v>0</v>
      </c>
    </row>
    <row r="1075" spans="1:16" ht="15">
      <c r="A1075" s="102"/>
      <c r="B1075" s="32">
        <v>741110</v>
      </c>
      <c r="C1075" s="33" t="s">
        <v>256</v>
      </c>
      <c r="D1075" s="104"/>
      <c r="E1075" s="104"/>
      <c r="F1075" s="104"/>
      <c r="G1075" s="104"/>
      <c r="H1075" s="104"/>
      <c r="I1075" s="104"/>
      <c r="J1075" s="104"/>
      <c r="K1075" s="104"/>
      <c r="L1075" s="104"/>
      <c r="M1075" s="104"/>
      <c r="N1075" s="104">
        <f>IFERROR(VLOOKUP($B1075,'OCT 13'!$A$9:$C$520,3,FALSE),0)</f>
        <v>0</v>
      </c>
      <c r="O1075" s="104">
        <f>IFERROR(VLOOKUP($B1075,'NOV 13'!$A$9:$C$520,3,FALSE),0)</f>
        <v>0</v>
      </c>
      <c r="P1075" s="104">
        <f>IFERROR(VLOOKUP($B1075,'DIC 13'!$A$9:$C$520,3,FALSE),0)</f>
        <v>0</v>
      </c>
    </row>
    <row r="1076" spans="1:16" ht="15">
      <c r="A1076" s="102"/>
      <c r="B1076" s="32">
        <v>741115</v>
      </c>
      <c r="C1076" s="33" t="s">
        <v>260</v>
      </c>
      <c r="D1076" s="104"/>
      <c r="E1076" s="104"/>
      <c r="F1076" s="104"/>
      <c r="G1076" s="104"/>
      <c r="H1076" s="104"/>
      <c r="I1076" s="104"/>
      <c r="J1076" s="104"/>
      <c r="K1076" s="104"/>
      <c r="L1076" s="104"/>
      <c r="M1076" s="104"/>
      <c r="N1076" s="104">
        <f>IFERROR(VLOOKUP($B1076,'OCT 13'!$A$9:$C$520,3,FALSE),0)</f>
        <v>0</v>
      </c>
      <c r="O1076" s="104">
        <f>IFERROR(VLOOKUP($B1076,'NOV 13'!$A$9:$C$520,3,FALSE),0)</f>
        <v>0</v>
      </c>
      <c r="P1076" s="104">
        <f>IFERROR(VLOOKUP($B1076,'DIC 13'!$A$9:$C$520,3,FALSE),0)</f>
        <v>0</v>
      </c>
    </row>
    <row r="1077" spans="1:16" ht="15">
      <c r="A1077" s="102"/>
      <c r="B1077" s="32">
        <v>741120</v>
      </c>
      <c r="C1077" s="33" t="s">
        <v>456</v>
      </c>
      <c r="D1077" s="104"/>
      <c r="E1077" s="104"/>
      <c r="F1077" s="104"/>
      <c r="G1077" s="104"/>
      <c r="H1077" s="104"/>
      <c r="I1077" s="104"/>
      <c r="J1077" s="104"/>
      <c r="K1077" s="104"/>
      <c r="L1077" s="104"/>
      <c r="M1077" s="104"/>
      <c r="N1077" s="104">
        <f>IFERROR(VLOOKUP($B1077,'OCT 13'!$A$9:$C$520,3,FALSE),0)</f>
        <v>0</v>
      </c>
      <c r="O1077" s="104">
        <f>IFERROR(VLOOKUP($B1077,'NOV 13'!$A$9:$C$520,3,FALSE),0)</f>
        <v>0</v>
      </c>
      <c r="P1077" s="104">
        <f>IFERROR(VLOOKUP($B1077,'DIC 13'!$A$9:$C$520,3,FALSE),0)</f>
        <v>0</v>
      </c>
    </row>
    <row r="1078" spans="1:16" ht="15">
      <c r="A1078" s="102"/>
      <c r="B1078" s="32">
        <v>741125</v>
      </c>
      <c r="C1078" s="33" t="s">
        <v>480</v>
      </c>
      <c r="D1078" s="104"/>
      <c r="E1078" s="104"/>
      <c r="F1078" s="104"/>
      <c r="G1078" s="104"/>
      <c r="H1078" s="104"/>
      <c r="I1078" s="104"/>
      <c r="J1078" s="104"/>
      <c r="K1078" s="104"/>
      <c r="L1078" s="104"/>
      <c r="M1078" s="104"/>
      <c r="N1078" s="104">
        <f>IFERROR(VLOOKUP($B1078,'OCT 13'!$A$9:$C$520,3,FALSE),0)</f>
        <v>0</v>
      </c>
      <c r="O1078" s="104">
        <f>IFERROR(VLOOKUP($B1078,'NOV 13'!$A$9:$C$520,3,FALSE),0)</f>
        <v>0</v>
      </c>
      <c r="P1078" s="104">
        <f>IFERROR(VLOOKUP($B1078,'DIC 13'!$A$9:$C$520,3,FALSE),0)</f>
        <v>0</v>
      </c>
    </row>
    <row r="1079" spans="1:16" ht="15">
      <c r="A1079" s="102"/>
      <c r="B1079" s="32">
        <v>741130</v>
      </c>
      <c r="C1079" s="33" t="s">
        <v>504</v>
      </c>
      <c r="D1079" s="104"/>
      <c r="E1079" s="104"/>
      <c r="F1079" s="104"/>
      <c r="G1079" s="104"/>
      <c r="H1079" s="104"/>
      <c r="I1079" s="104"/>
      <c r="J1079" s="104"/>
      <c r="K1079" s="104"/>
      <c r="L1079" s="104"/>
      <c r="M1079" s="104"/>
      <c r="N1079" s="104">
        <f>IFERROR(VLOOKUP($B1079,'OCT 13'!$A$9:$C$520,3,FALSE),0)</f>
        <v>0</v>
      </c>
      <c r="O1079" s="104">
        <f>IFERROR(VLOOKUP($B1079,'NOV 13'!$A$9:$C$520,3,FALSE),0)</f>
        <v>0</v>
      </c>
      <c r="P1079" s="104">
        <f>IFERROR(VLOOKUP($B1079,'DIC 13'!$A$9:$C$520,3,FALSE),0)</f>
        <v>0</v>
      </c>
    </row>
    <row r="1080" spans="1:16" ht="15">
      <c r="A1080" s="102"/>
      <c r="B1080" s="32">
        <v>741135</v>
      </c>
      <c r="C1080" s="33" t="s">
        <v>279</v>
      </c>
      <c r="D1080" s="104"/>
      <c r="E1080" s="104"/>
      <c r="F1080" s="104"/>
      <c r="G1080" s="104"/>
      <c r="H1080" s="104"/>
      <c r="I1080" s="104"/>
      <c r="J1080" s="104"/>
      <c r="K1080" s="104"/>
      <c r="L1080" s="104"/>
      <c r="M1080" s="104"/>
      <c r="N1080" s="104">
        <f>IFERROR(VLOOKUP($B1080,'OCT 13'!$A$9:$C$520,3,FALSE),0)</f>
        <v>0</v>
      </c>
      <c r="O1080" s="104">
        <f>IFERROR(VLOOKUP($B1080,'NOV 13'!$A$9:$C$520,3,FALSE),0)</f>
        <v>0</v>
      </c>
      <c r="P1080" s="104">
        <f>IFERROR(VLOOKUP($B1080,'DIC 13'!$A$9:$C$520,3,FALSE),0)</f>
        <v>0</v>
      </c>
    </row>
    <row r="1081" spans="1:16" ht="15">
      <c r="A1081" s="102"/>
      <c r="B1081" s="32">
        <v>741140</v>
      </c>
      <c r="C1081" s="33" t="s">
        <v>485</v>
      </c>
      <c r="D1081" s="104"/>
      <c r="E1081" s="104"/>
      <c r="F1081" s="104"/>
      <c r="G1081" s="104"/>
      <c r="H1081" s="104"/>
      <c r="I1081" s="104"/>
      <c r="J1081" s="104"/>
      <c r="K1081" s="104"/>
      <c r="L1081" s="104"/>
      <c r="M1081" s="104"/>
      <c r="N1081" s="104">
        <f>IFERROR(VLOOKUP($B1081,'OCT 13'!$A$9:$C$520,3,FALSE),0)</f>
        <v>0</v>
      </c>
      <c r="O1081" s="104">
        <f>IFERROR(VLOOKUP($B1081,'NOV 13'!$A$9:$C$520,3,FALSE),0)</f>
        <v>0</v>
      </c>
      <c r="P1081" s="104">
        <f>IFERROR(VLOOKUP($B1081,'DIC 13'!$A$9:$C$520,3,FALSE),0)</f>
        <v>0</v>
      </c>
    </row>
    <row r="1082" spans="1:16" ht="15">
      <c r="A1082" s="102"/>
      <c r="B1082" s="32">
        <v>7414</v>
      </c>
      <c r="C1082" s="33" t="s">
        <v>505</v>
      </c>
      <c r="D1082" s="104"/>
      <c r="E1082" s="104"/>
      <c r="F1082" s="104"/>
      <c r="G1082" s="104"/>
      <c r="H1082" s="104"/>
      <c r="I1082" s="104"/>
      <c r="J1082" s="104"/>
      <c r="K1082" s="104"/>
      <c r="L1082" s="104"/>
      <c r="M1082" s="104"/>
      <c r="N1082" s="104">
        <f>IFERROR(VLOOKUP($B1082,'OCT 13'!$A$9:$C$520,3,FALSE),0)</f>
        <v>0</v>
      </c>
      <c r="O1082" s="104">
        <f>IFERROR(VLOOKUP($B1082,'NOV 13'!$A$9:$C$520,3,FALSE),0)</f>
        <v>0</v>
      </c>
      <c r="P1082" s="104">
        <f>IFERROR(VLOOKUP($B1082,'DIC 13'!$A$9:$C$520,3,FALSE),0)</f>
        <v>0</v>
      </c>
    </row>
    <row r="1083" spans="1:16" ht="15">
      <c r="A1083" s="102"/>
      <c r="B1083" s="32">
        <v>741401</v>
      </c>
      <c r="C1083" s="33" t="s">
        <v>575</v>
      </c>
      <c r="D1083" s="104"/>
      <c r="E1083" s="104"/>
      <c r="F1083" s="104"/>
      <c r="G1083" s="104"/>
      <c r="H1083" s="104"/>
      <c r="I1083" s="104"/>
      <c r="J1083" s="104"/>
      <c r="K1083" s="104"/>
      <c r="L1083" s="104"/>
      <c r="M1083" s="104"/>
      <c r="N1083" s="104">
        <f>IFERROR(VLOOKUP($B1083,'OCT 13'!$A$9:$C$520,3,FALSE),0)</f>
        <v>0</v>
      </c>
      <c r="O1083" s="104">
        <f>IFERROR(VLOOKUP($B1083,'NOV 13'!$A$9:$C$520,3,FALSE),0)</f>
        <v>0</v>
      </c>
      <c r="P1083" s="104">
        <f>IFERROR(VLOOKUP($B1083,'DIC 13'!$A$9:$C$520,3,FALSE),0)</f>
        <v>0</v>
      </c>
    </row>
    <row r="1084" spans="1:16" ht="15">
      <c r="A1084" s="102"/>
      <c r="B1084" s="32">
        <v>741402</v>
      </c>
      <c r="C1084" s="33" t="s">
        <v>576</v>
      </c>
      <c r="D1084" s="104"/>
      <c r="E1084" s="104"/>
      <c r="F1084" s="104"/>
      <c r="G1084" s="104"/>
      <c r="H1084" s="104"/>
      <c r="I1084" s="104"/>
      <c r="J1084" s="104"/>
      <c r="K1084" s="104"/>
      <c r="L1084" s="104"/>
      <c r="M1084" s="104"/>
      <c r="N1084" s="104">
        <f>IFERROR(VLOOKUP($B1084,'OCT 13'!$A$9:$C$520,3,FALSE),0)</f>
        <v>0</v>
      </c>
      <c r="O1084" s="104">
        <f>IFERROR(VLOOKUP($B1084,'NOV 13'!$A$9:$C$520,3,FALSE),0)</f>
        <v>0</v>
      </c>
      <c r="P1084" s="104">
        <f>IFERROR(VLOOKUP($B1084,'DIC 13'!$A$9:$C$520,3,FALSE),0)</f>
        <v>0</v>
      </c>
    </row>
    <row r="1085" spans="1:16" ht="15">
      <c r="A1085" s="102"/>
      <c r="B1085" s="32">
        <v>741403</v>
      </c>
      <c r="C1085" s="33" t="s">
        <v>577</v>
      </c>
      <c r="D1085" s="104"/>
      <c r="E1085" s="104"/>
      <c r="F1085" s="104"/>
      <c r="G1085" s="104"/>
      <c r="H1085" s="104"/>
      <c r="I1085" s="104"/>
      <c r="J1085" s="104"/>
      <c r="K1085" s="104"/>
      <c r="L1085" s="104"/>
      <c r="M1085" s="104"/>
      <c r="N1085" s="104">
        <f>IFERROR(VLOOKUP($B1085,'OCT 13'!$A$9:$C$520,3,FALSE),0)</f>
        <v>0</v>
      </c>
      <c r="O1085" s="104">
        <f>IFERROR(VLOOKUP($B1085,'NOV 13'!$A$9:$C$520,3,FALSE),0)</f>
        <v>0</v>
      </c>
      <c r="P1085" s="104">
        <f>IFERROR(VLOOKUP($B1085,'DIC 13'!$A$9:$C$520,3,FALSE),0)</f>
        <v>0</v>
      </c>
    </row>
    <row r="1086" spans="1:16" ht="15">
      <c r="A1086" s="102"/>
      <c r="B1086" s="32">
        <v>741404</v>
      </c>
      <c r="C1086" s="33" t="s">
        <v>578</v>
      </c>
      <c r="D1086" s="104"/>
      <c r="E1086" s="104"/>
      <c r="F1086" s="104"/>
      <c r="G1086" s="104"/>
      <c r="H1086" s="104"/>
      <c r="I1086" s="104"/>
      <c r="J1086" s="104"/>
      <c r="K1086" s="104"/>
      <c r="L1086" s="104"/>
      <c r="M1086" s="104"/>
      <c r="N1086" s="104">
        <f>IFERROR(VLOOKUP($B1086,'OCT 13'!$A$9:$C$520,3,FALSE),0)</f>
        <v>0</v>
      </c>
      <c r="O1086" s="104">
        <f>IFERROR(VLOOKUP($B1086,'NOV 13'!$A$9:$C$520,3,FALSE),0)</f>
        <v>0</v>
      </c>
      <c r="P1086" s="104">
        <f>IFERROR(VLOOKUP($B1086,'DIC 13'!$A$9:$C$520,3,FALSE),0)</f>
        <v>0</v>
      </c>
    </row>
    <row r="1087" spans="1:16" ht="15">
      <c r="A1087" s="102"/>
      <c r="B1087" s="32">
        <v>741405</v>
      </c>
      <c r="C1087" s="33" t="s">
        <v>579</v>
      </c>
      <c r="D1087" s="104"/>
      <c r="E1087" s="104"/>
      <c r="F1087" s="104"/>
      <c r="G1087" s="104"/>
      <c r="H1087" s="104"/>
      <c r="I1087" s="104"/>
      <c r="J1087" s="104"/>
      <c r="K1087" s="104"/>
      <c r="L1087" s="104"/>
      <c r="M1087" s="104"/>
      <c r="N1087" s="104">
        <f>IFERROR(VLOOKUP($B1087,'OCT 13'!$A$9:$C$520,3,FALSE),0)</f>
        <v>0</v>
      </c>
      <c r="O1087" s="104">
        <f>IFERROR(VLOOKUP($B1087,'NOV 13'!$A$9:$C$520,3,FALSE),0)</f>
        <v>0</v>
      </c>
      <c r="P1087" s="104">
        <f>IFERROR(VLOOKUP($B1087,'DIC 13'!$A$9:$C$520,3,FALSE),0)</f>
        <v>0</v>
      </c>
    </row>
    <row r="1088" spans="1:16" ht="15">
      <c r="A1088" s="102"/>
      <c r="B1088" s="32">
        <v>741406</v>
      </c>
      <c r="C1088" s="33" t="s">
        <v>580</v>
      </c>
      <c r="D1088" s="104"/>
      <c r="E1088" s="104"/>
      <c r="F1088" s="104"/>
      <c r="G1088" s="104"/>
      <c r="H1088" s="104"/>
      <c r="I1088" s="104"/>
      <c r="J1088" s="104"/>
      <c r="K1088" s="104"/>
      <c r="L1088" s="104"/>
      <c r="M1088" s="104"/>
      <c r="N1088" s="104">
        <f>IFERROR(VLOOKUP($B1088,'OCT 13'!$A$9:$C$520,3,FALSE),0)</f>
        <v>0</v>
      </c>
      <c r="O1088" s="104">
        <f>IFERROR(VLOOKUP($B1088,'NOV 13'!$A$9:$C$520,3,FALSE),0)</f>
        <v>0</v>
      </c>
      <c r="P1088" s="104">
        <f>IFERROR(VLOOKUP($B1088,'DIC 13'!$A$9:$C$520,3,FALSE),0)</f>
        <v>0</v>
      </c>
    </row>
    <row r="1089" spans="1:16" ht="15">
      <c r="A1089" s="102"/>
      <c r="B1089" s="32">
        <v>741409</v>
      </c>
      <c r="C1089" s="33" t="s">
        <v>506</v>
      </c>
      <c r="D1089" s="104"/>
      <c r="E1089" s="104"/>
      <c r="F1089" s="104"/>
      <c r="G1089" s="104"/>
      <c r="H1089" s="104"/>
      <c r="I1089" s="104"/>
      <c r="J1089" s="104"/>
      <c r="K1089" s="104"/>
      <c r="L1089" s="104"/>
      <c r="M1089" s="104"/>
      <c r="N1089" s="104">
        <f>IFERROR(VLOOKUP($B1089,'OCT 13'!$A$9:$C$520,3,FALSE),0)</f>
        <v>0</v>
      </c>
      <c r="O1089" s="104">
        <f>IFERROR(VLOOKUP($B1089,'NOV 13'!$A$9:$C$520,3,FALSE),0)</f>
        <v>0</v>
      </c>
      <c r="P1089" s="104">
        <f>IFERROR(VLOOKUP($B1089,'DIC 13'!$A$9:$C$520,3,FALSE),0)</f>
        <v>0</v>
      </c>
    </row>
    <row r="1090" spans="1:16" ht="15">
      <c r="A1090" s="102"/>
      <c r="B1090" s="32">
        <v>741410</v>
      </c>
      <c r="C1090" s="33" t="s">
        <v>507</v>
      </c>
      <c r="D1090" s="104"/>
      <c r="E1090" s="104"/>
      <c r="F1090" s="104"/>
      <c r="G1090" s="104"/>
      <c r="H1090" s="104"/>
      <c r="I1090" s="104"/>
      <c r="J1090" s="104"/>
      <c r="K1090" s="104"/>
      <c r="L1090" s="104"/>
      <c r="M1090" s="104"/>
      <c r="N1090" s="104">
        <f>IFERROR(VLOOKUP($B1090,'OCT 13'!$A$9:$C$520,3,FALSE),0)</f>
        <v>0</v>
      </c>
      <c r="O1090" s="104">
        <f>IFERROR(VLOOKUP($B1090,'NOV 13'!$A$9:$C$520,3,FALSE),0)</f>
        <v>0</v>
      </c>
      <c r="P1090" s="104">
        <f>IFERROR(VLOOKUP($B1090,'DIC 13'!$A$9:$C$520,3,FALSE),0)</f>
        <v>0</v>
      </c>
    </row>
    <row r="1091" spans="1:16" ht="15">
      <c r="A1091" s="102"/>
      <c r="B1091" s="32">
        <v>741411</v>
      </c>
      <c r="C1091" s="33" t="s">
        <v>508</v>
      </c>
      <c r="D1091" s="104"/>
      <c r="E1091" s="104"/>
      <c r="F1091" s="104"/>
      <c r="G1091" s="104"/>
      <c r="H1091" s="104"/>
      <c r="I1091" s="104"/>
      <c r="J1091" s="104"/>
      <c r="K1091" s="104"/>
      <c r="L1091" s="104"/>
      <c r="M1091" s="104"/>
      <c r="N1091" s="104">
        <f>IFERROR(VLOOKUP($B1091,'OCT 13'!$A$9:$C$520,3,FALSE),0)</f>
        <v>0</v>
      </c>
      <c r="O1091" s="104">
        <f>IFERROR(VLOOKUP($B1091,'NOV 13'!$A$9:$C$520,3,FALSE),0)</f>
        <v>0</v>
      </c>
      <c r="P1091" s="104">
        <f>IFERROR(VLOOKUP($B1091,'DIC 13'!$A$9:$C$520,3,FALSE),0)</f>
        <v>0</v>
      </c>
    </row>
    <row r="1092" spans="1:16" ht="15">
      <c r="A1092" s="102"/>
      <c r="B1092" s="32">
        <v>741412</v>
      </c>
      <c r="C1092" s="33" t="s">
        <v>509</v>
      </c>
      <c r="D1092" s="104"/>
      <c r="E1092" s="104"/>
      <c r="F1092" s="104"/>
      <c r="G1092" s="104"/>
      <c r="H1092" s="104"/>
      <c r="I1092" s="104"/>
      <c r="J1092" s="104"/>
      <c r="K1092" s="104"/>
      <c r="L1092" s="104"/>
      <c r="M1092" s="104"/>
      <c r="N1092" s="104">
        <f>IFERROR(VLOOKUP($B1092,'OCT 13'!$A$9:$C$520,3,FALSE),0)</f>
        <v>0</v>
      </c>
      <c r="O1092" s="104">
        <f>IFERROR(VLOOKUP($B1092,'NOV 13'!$A$9:$C$520,3,FALSE),0)</f>
        <v>0</v>
      </c>
      <c r="P1092" s="104">
        <f>IFERROR(VLOOKUP($B1092,'DIC 13'!$A$9:$C$520,3,FALSE),0)</f>
        <v>0</v>
      </c>
    </row>
    <row r="1093" spans="1:16" ht="15">
      <c r="A1093" s="102"/>
      <c r="B1093" s="32">
        <v>741413</v>
      </c>
      <c r="C1093" s="33" t="s">
        <v>581</v>
      </c>
      <c r="D1093" s="104"/>
      <c r="E1093" s="104"/>
      <c r="F1093" s="104"/>
      <c r="G1093" s="104"/>
      <c r="H1093" s="104"/>
      <c r="I1093" s="104"/>
      <c r="J1093" s="104"/>
      <c r="K1093" s="104"/>
      <c r="L1093" s="104"/>
      <c r="M1093" s="104"/>
      <c r="N1093" s="104">
        <f>IFERROR(VLOOKUP($B1093,'OCT 13'!$A$9:$C$520,3,FALSE),0)</f>
        <v>0</v>
      </c>
      <c r="O1093" s="104">
        <f>IFERROR(VLOOKUP($B1093,'NOV 13'!$A$9:$C$520,3,FALSE),0)</f>
        <v>0</v>
      </c>
      <c r="P1093" s="104">
        <f>IFERROR(VLOOKUP($B1093,'DIC 13'!$A$9:$C$520,3,FALSE),0)</f>
        <v>0</v>
      </c>
    </row>
    <row r="1094" spans="1:16" ht="15">
      <c r="A1094" s="102"/>
      <c r="B1094" s="32">
        <v>741414</v>
      </c>
      <c r="C1094" s="33" t="s">
        <v>582</v>
      </c>
      <c r="D1094" s="104"/>
      <c r="E1094" s="104"/>
      <c r="F1094" s="104"/>
      <c r="G1094" s="104"/>
      <c r="H1094" s="104"/>
      <c r="I1094" s="104"/>
      <c r="J1094" s="104"/>
      <c r="K1094" s="104"/>
      <c r="L1094" s="104"/>
      <c r="M1094" s="104"/>
      <c r="N1094" s="104">
        <f>IFERROR(VLOOKUP($B1094,'OCT 13'!$A$9:$C$520,3,FALSE),0)</f>
        <v>0</v>
      </c>
      <c r="O1094" s="104">
        <f>IFERROR(VLOOKUP($B1094,'NOV 13'!$A$9:$C$520,3,FALSE),0)</f>
        <v>0</v>
      </c>
      <c r="P1094" s="104">
        <f>IFERROR(VLOOKUP($B1094,'DIC 13'!$A$9:$C$520,3,FALSE),0)</f>
        <v>0</v>
      </c>
    </row>
    <row r="1095" spans="1:16" ht="15">
      <c r="A1095" s="102"/>
      <c r="B1095" s="32">
        <v>741417</v>
      </c>
      <c r="C1095" s="33" t="s">
        <v>798</v>
      </c>
      <c r="D1095" s="104"/>
      <c r="E1095" s="104"/>
      <c r="F1095" s="104"/>
      <c r="G1095" s="104"/>
      <c r="H1095" s="104"/>
      <c r="I1095" s="104"/>
      <c r="J1095" s="104"/>
      <c r="K1095" s="104"/>
      <c r="L1095" s="104"/>
      <c r="M1095" s="104"/>
      <c r="N1095" s="104">
        <f>IFERROR(VLOOKUP($B1095,'OCT 13'!$A$9:$C$520,3,FALSE),0)</f>
        <v>0</v>
      </c>
      <c r="O1095" s="104">
        <f>IFERROR(VLOOKUP($B1095,'NOV 13'!$A$9:$C$520,3,FALSE),0)</f>
        <v>0</v>
      </c>
      <c r="P1095" s="104">
        <f>IFERROR(VLOOKUP($B1095,'DIC 13'!$A$9:$C$520,3,FALSE),0)</f>
        <v>0</v>
      </c>
    </row>
    <row r="1096" spans="1:16" ht="15">
      <c r="A1096" s="102"/>
      <c r="B1096" s="32">
        <v>741418</v>
      </c>
      <c r="C1096" s="33" t="s">
        <v>799</v>
      </c>
      <c r="D1096" s="104"/>
      <c r="E1096" s="104"/>
      <c r="F1096" s="104"/>
      <c r="G1096" s="104"/>
      <c r="H1096" s="104"/>
      <c r="I1096" s="104"/>
      <c r="J1096" s="104"/>
      <c r="K1096" s="104"/>
      <c r="L1096" s="104"/>
      <c r="M1096" s="104"/>
      <c r="N1096" s="104">
        <f>IFERROR(VLOOKUP($B1096,'OCT 13'!$A$9:$C$520,3,FALSE),0)</f>
        <v>0</v>
      </c>
      <c r="O1096" s="104">
        <f>IFERROR(VLOOKUP($B1096,'NOV 13'!$A$9:$C$520,3,FALSE),0)</f>
        <v>0</v>
      </c>
      <c r="P1096" s="104">
        <f>IFERROR(VLOOKUP($B1096,'DIC 13'!$A$9:$C$520,3,FALSE),0)</f>
        <v>0</v>
      </c>
    </row>
    <row r="1097" spans="1:16" ht="15">
      <c r="A1097" s="102"/>
      <c r="B1097" s="32">
        <v>741419</v>
      </c>
      <c r="C1097" s="33" t="s">
        <v>800</v>
      </c>
      <c r="D1097" s="104"/>
      <c r="E1097" s="104"/>
      <c r="F1097" s="104"/>
      <c r="G1097" s="104"/>
      <c r="H1097" s="104"/>
      <c r="I1097" s="104"/>
      <c r="J1097" s="104"/>
      <c r="K1097" s="104"/>
      <c r="L1097" s="104"/>
      <c r="M1097" s="104"/>
      <c r="N1097" s="104">
        <f>IFERROR(VLOOKUP($B1097,'OCT 13'!$A$9:$C$520,3,FALSE),0)</f>
        <v>0</v>
      </c>
      <c r="O1097" s="104">
        <f>IFERROR(VLOOKUP($B1097,'NOV 13'!$A$9:$C$520,3,FALSE),0)</f>
        <v>0</v>
      </c>
      <c r="P1097" s="104">
        <f>IFERROR(VLOOKUP($B1097,'DIC 13'!$A$9:$C$520,3,FALSE),0)</f>
        <v>0</v>
      </c>
    </row>
    <row r="1098" spans="1:16" ht="15">
      <c r="A1098" s="102"/>
      <c r="B1098" s="32">
        <v>741420</v>
      </c>
      <c r="C1098" s="33" t="s">
        <v>801</v>
      </c>
      <c r="D1098" s="104"/>
      <c r="E1098" s="104"/>
      <c r="F1098" s="104"/>
      <c r="G1098" s="104"/>
      <c r="H1098" s="104"/>
      <c r="I1098" s="104"/>
      <c r="J1098" s="104"/>
      <c r="K1098" s="104"/>
      <c r="L1098" s="104"/>
      <c r="M1098" s="104"/>
      <c r="N1098" s="104">
        <f>IFERROR(VLOOKUP($B1098,'OCT 13'!$A$9:$C$520,3,FALSE),0)</f>
        <v>0</v>
      </c>
      <c r="O1098" s="104">
        <f>IFERROR(VLOOKUP($B1098,'NOV 13'!$A$9:$C$520,3,FALSE),0)</f>
        <v>0</v>
      </c>
      <c r="P1098" s="104">
        <f>IFERROR(VLOOKUP($B1098,'DIC 13'!$A$9:$C$520,3,FALSE),0)</f>
        <v>0</v>
      </c>
    </row>
    <row r="1099" spans="1:16" ht="15">
      <c r="A1099" s="102"/>
      <c r="B1099" s="32">
        <v>741421</v>
      </c>
      <c r="C1099" s="33" t="s">
        <v>802</v>
      </c>
      <c r="D1099" s="104"/>
      <c r="E1099" s="104"/>
      <c r="F1099" s="104"/>
      <c r="G1099" s="104"/>
      <c r="H1099" s="104"/>
      <c r="I1099" s="104"/>
      <c r="J1099" s="104"/>
      <c r="K1099" s="104"/>
      <c r="L1099" s="104"/>
      <c r="M1099" s="104"/>
      <c r="N1099" s="104">
        <f>IFERROR(VLOOKUP($B1099,'OCT 13'!$A$9:$C$520,3,FALSE),0)</f>
        <v>0</v>
      </c>
      <c r="O1099" s="104">
        <f>IFERROR(VLOOKUP($B1099,'NOV 13'!$A$9:$C$520,3,FALSE),0)</f>
        <v>0</v>
      </c>
      <c r="P1099" s="104">
        <f>IFERROR(VLOOKUP($B1099,'DIC 13'!$A$9:$C$520,3,FALSE),0)</f>
        <v>0</v>
      </c>
    </row>
    <row r="1100" spans="1:16" ht="15">
      <c r="A1100" s="102"/>
      <c r="B1100" s="32">
        <v>741422</v>
      </c>
      <c r="C1100" s="33" t="s">
        <v>803</v>
      </c>
      <c r="D1100" s="104"/>
      <c r="E1100" s="104"/>
      <c r="F1100" s="104"/>
      <c r="G1100" s="104"/>
      <c r="H1100" s="104"/>
      <c r="I1100" s="104"/>
      <c r="J1100" s="104"/>
      <c r="K1100" s="104"/>
      <c r="L1100" s="104"/>
      <c r="M1100" s="104"/>
      <c r="N1100" s="104">
        <f>IFERROR(VLOOKUP($B1100,'OCT 13'!$A$9:$C$520,3,FALSE),0)</f>
        <v>0</v>
      </c>
      <c r="O1100" s="104">
        <f>IFERROR(VLOOKUP($B1100,'NOV 13'!$A$9:$C$520,3,FALSE),0)</f>
        <v>0</v>
      </c>
      <c r="P1100" s="104">
        <f>IFERROR(VLOOKUP($B1100,'DIC 13'!$A$9:$C$520,3,FALSE),0)</f>
        <v>0</v>
      </c>
    </row>
    <row r="1101" spans="1:16" ht="15">
      <c r="A1101" s="102"/>
      <c r="B1101" s="32">
        <v>741423</v>
      </c>
      <c r="C1101" s="33" t="s">
        <v>793</v>
      </c>
      <c r="D1101" s="104"/>
      <c r="E1101" s="104"/>
      <c r="F1101" s="104"/>
      <c r="G1101" s="104"/>
      <c r="H1101" s="104"/>
      <c r="I1101" s="104"/>
      <c r="J1101" s="104"/>
      <c r="K1101" s="104"/>
      <c r="L1101" s="104"/>
      <c r="M1101" s="104"/>
      <c r="N1101" s="104">
        <f>IFERROR(VLOOKUP($B1101,'OCT 13'!$A$9:$C$520,3,FALSE),0)</f>
        <v>0</v>
      </c>
      <c r="O1101" s="104">
        <f>IFERROR(VLOOKUP($B1101,'NOV 13'!$A$9:$C$520,3,FALSE),0)</f>
        <v>0</v>
      </c>
      <c r="P1101" s="104">
        <f>IFERROR(VLOOKUP($B1101,'DIC 13'!$A$9:$C$520,3,FALSE),0)</f>
        <v>0</v>
      </c>
    </row>
    <row r="1102" spans="1:16" ht="15">
      <c r="A1102" s="102"/>
      <c r="B1102" s="32">
        <v>741424</v>
      </c>
      <c r="C1102" s="33" t="s">
        <v>794</v>
      </c>
      <c r="D1102" s="104"/>
      <c r="E1102" s="104"/>
      <c r="F1102" s="104"/>
      <c r="G1102" s="104"/>
      <c r="H1102" s="104"/>
      <c r="I1102" s="104"/>
      <c r="J1102" s="104"/>
      <c r="K1102" s="104"/>
      <c r="L1102" s="104"/>
      <c r="M1102" s="104"/>
      <c r="N1102" s="104">
        <f>IFERROR(VLOOKUP($B1102,'OCT 13'!$A$9:$C$520,3,FALSE),0)</f>
        <v>0</v>
      </c>
      <c r="O1102" s="104">
        <f>IFERROR(VLOOKUP($B1102,'NOV 13'!$A$9:$C$520,3,FALSE),0)</f>
        <v>0</v>
      </c>
      <c r="P1102" s="104">
        <f>IFERROR(VLOOKUP($B1102,'DIC 13'!$A$9:$C$520,3,FALSE),0)</f>
        <v>0</v>
      </c>
    </row>
    <row r="1103" spans="1:16" ht="15">
      <c r="A1103" s="102"/>
      <c r="B1103" s="32">
        <v>741425</v>
      </c>
      <c r="C1103" s="33" t="s">
        <v>795</v>
      </c>
      <c r="D1103" s="104"/>
      <c r="E1103" s="104"/>
      <c r="F1103" s="104"/>
      <c r="G1103" s="104"/>
      <c r="H1103" s="104"/>
      <c r="I1103" s="104"/>
      <c r="J1103" s="104"/>
      <c r="K1103" s="104"/>
      <c r="L1103" s="104"/>
      <c r="M1103" s="104"/>
      <c r="N1103" s="104">
        <f>IFERROR(VLOOKUP($B1103,'OCT 13'!$A$9:$C$520,3,FALSE),0)</f>
        <v>0</v>
      </c>
      <c r="O1103" s="104">
        <f>IFERROR(VLOOKUP($B1103,'NOV 13'!$A$9:$C$520,3,FALSE),0)</f>
        <v>0</v>
      </c>
      <c r="P1103" s="104">
        <f>IFERROR(VLOOKUP($B1103,'DIC 13'!$A$9:$C$520,3,FALSE),0)</f>
        <v>0</v>
      </c>
    </row>
    <row r="1104" spans="1:16" ht="15">
      <c r="A1104" s="102"/>
      <c r="B1104" s="32">
        <v>741428</v>
      </c>
      <c r="C1104" s="33" t="s">
        <v>796</v>
      </c>
      <c r="D1104" s="104"/>
      <c r="E1104" s="104"/>
      <c r="F1104" s="104"/>
      <c r="G1104" s="104"/>
      <c r="H1104" s="104"/>
      <c r="I1104" s="104"/>
      <c r="J1104" s="104"/>
      <c r="K1104" s="104"/>
      <c r="L1104" s="104"/>
      <c r="M1104" s="104"/>
      <c r="N1104" s="104">
        <f>IFERROR(VLOOKUP($B1104,'OCT 13'!$A$9:$C$520,3,FALSE),0)</f>
        <v>0</v>
      </c>
      <c r="O1104" s="104">
        <f>IFERROR(VLOOKUP($B1104,'NOV 13'!$A$9:$C$520,3,FALSE),0)</f>
        <v>0</v>
      </c>
      <c r="P1104" s="104">
        <f>IFERROR(VLOOKUP($B1104,'DIC 13'!$A$9:$C$520,3,FALSE),0)</f>
        <v>0</v>
      </c>
    </row>
    <row r="1105" spans="1:16" ht="15">
      <c r="A1105" s="102"/>
      <c r="B1105" s="32">
        <v>741429</v>
      </c>
      <c r="C1105" s="33" t="s">
        <v>797</v>
      </c>
      <c r="D1105" s="104"/>
      <c r="E1105" s="104"/>
      <c r="F1105" s="104"/>
      <c r="G1105" s="104"/>
      <c r="H1105" s="104"/>
      <c r="I1105" s="104"/>
      <c r="J1105" s="104"/>
      <c r="K1105" s="104"/>
      <c r="L1105" s="104"/>
      <c r="M1105" s="104"/>
      <c r="N1105" s="104">
        <f>IFERROR(VLOOKUP($B1105,'OCT 13'!$A$9:$C$520,3,FALSE),0)</f>
        <v>0</v>
      </c>
      <c r="O1105" s="104">
        <f>IFERROR(VLOOKUP($B1105,'NOV 13'!$A$9:$C$520,3,FALSE),0)</f>
        <v>0</v>
      </c>
      <c r="P1105" s="104">
        <f>IFERROR(VLOOKUP($B1105,'DIC 13'!$A$9:$C$520,3,FALSE),0)</f>
        <v>0</v>
      </c>
    </row>
    <row r="1106" spans="1:16" ht="15">
      <c r="A1106" s="102"/>
      <c r="B1106" s="32">
        <v>7415</v>
      </c>
      <c r="C1106" s="33" t="s">
        <v>574</v>
      </c>
      <c r="D1106" s="104"/>
      <c r="E1106" s="104"/>
      <c r="F1106" s="104"/>
      <c r="G1106" s="104"/>
      <c r="H1106" s="104"/>
      <c r="I1106" s="104"/>
      <c r="J1106" s="104"/>
      <c r="K1106" s="104"/>
      <c r="L1106" s="104"/>
      <c r="M1106" s="104"/>
      <c r="N1106" s="104">
        <f>IFERROR(VLOOKUP($B1106,'OCT 13'!$A$9:$C$520,3,FALSE),0)</f>
        <v>0</v>
      </c>
      <c r="O1106" s="104">
        <f>IFERROR(VLOOKUP($B1106,'NOV 13'!$A$9:$C$520,3,FALSE),0)</f>
        <v>0</v>
      </c>
      <c r="P1106" s="104">
        <f>IFERROR(VLOOKUP($B1106,'DIC 13'!$A$9:$C$520,3,FALSE),0)</f>
        <v>0</v>
      </c>
    </row>
    <row r="1107" spans="1:16" ht="15">
      <c r="A1107" s="102"/>
      <c r="B1107" s="32">
        <v>741505</v>
      </c>
      <c r="C1107" s="33" t="s">
        <v>583</v>
      </c>
      <c r="D1107" s="104"/>
      <c r="E1107" s="104"/>
      <c r="F1107" s="104"/>
      <c r="G1107" s="104"/>
      <c r="H1107" s="104"/>
      <c r="I1107" s="104"/>
      <c r="J1107" s="104"/>
      <c r="K1107" s="104"/>
      <c r="L1107" s="104"/>
      <c r="M1107" s="104"/>
      <c r="N1107" s="104">
        <f>IFERROR(VLOOKUP($B1107,'OCT 13'!$A$9:$C$520,3,FALSE),0)</f>
        <v>0</v>
      </c>
      <c r="O1107" s="104">
        <f>IFERROR(VLOOKUP($B1107,'NOV 13'!$A$9:$C$520,3,FALSE),0)</f>
        <v>0</v>
      </c>
      <c r="P1107" s="104">
        <f>IFERROR(VLOOKUP($B1107,'DIC 13'!$A$9:$C$520,3,FALSE),0)</f>
        <v>0</v>
      </c>
    </row>
    <row r="1108" spans="1:16" ht="15">
      <c r="A1108" s="102"/>
      <c r="B1108" s="32">
        <v>741510</v>
      </c>
      <c r="C1108" s="33" t="s">
        <v>584</v>
      </c>
      <c r="D1108" s="104"/>
      <c r="E1108" s="104"/>
      <c r="F1108" s="104"/>
      <c r="G1108" s="104"/>
      <c r="H1108" s="104"/>
      <c r="I1108" s="104"/>
      <c r="J1108" s="104"/>
      <c r="K1108" s="104"/>
      <c r="L1108" s="104"/>
      <c r="M1108" s="104"/>
      <c r="N1108" s="104">
        <f>IFERROR(VLOOKUP($B1108,'OCT 13'!$A$9:$C$520,3,FALSE),0)</f>
        <v>0</v>
      </c>
      <c r="O1108" s="104">
        <f>IFERROR(VLOOKUP($B1108,'NOV 13'!$A$9:$C$520,3,FALSE),0)</f>
        <v>0</v>
      </c>
      <c r="P1108" s="104">
        <f>IFERROR(VLOOKUP($B1108,'DIC 13'!$A$9:$C$520,3,FALSE),0)</f>
        <v>0</v>
      </c>
    </row>
    <row r="1109" spans="1:16" ht="15">
      <c r="A1109" s="102"/>
      <c r="B1109" s="32">
        <v>741515</v>
      </c>
      <c r="C1109" s="33" t="s">
        <v>585</v>
      </c>
      <c r="D1109" s="104"/>
      <c r="E1109" s="104"/>
      <c r="F1109" s="104"/>
      <c r="G1109" s="104"/>
      <c r="H1109" s="104"/>
      <c r="I1109" s="104"/>
      <c r="J1109" s="104"/>
      <c r="K1109" s="104"/>
      <c r="L1109" s="104"/>
      <c r="M1109" s="104"/>
      <c r="N1109" s="104">
        <f>IFERROR(VLOOKUP($B1109,'OCT 13'!$A$9:$C$520,3,FALSE),0)</f>
        <v>0</v>
      </c>
      <c r="O1109" s="104">
        <f>IFERROR(VLOOKUP($B1109,'NOV 13'!$A$9:$C$520,3,FALSE),0)</f>
        <v>0</v>
      </c>
      <c r="P1109" s="104">
        <f>IFERROR(VLOOKUP($B1109,'DIC 13'!$A$9:$C$520,3,FALSE),0)</f>
        <v>0</v>
      </c>
    </row>
    <row r="1110" spans="1:16" ht="15">
      <c r="A1110" s="102"/>
      <c r="B1110" s="32">
        <v>741520</v>
      </c>
      <c r="C1110" s="33" t="s">
        <v>586</v>
      </c>
      <c r="D1110" s="104"/>
      <c r="E1110" s="104"/>
      <c r="F1110" s="104"/>
      <c r="G1110" s="104"/>
      <c r="H1110" s="104"/>
      <c r="I1110" s="104"/>
      <c r="J1110" s="104"/>
      <c r="K1110" s="104"/>
      <c r="L1110" s="104"/>
      <c r="M1110" s="104"/>
      <c r="N1110" s="104">
        <f>IFERROR(VLOOKUP($B1110,'OCT 13'!$A$9:$C$520,3,FALSE),0)</f>
        <v>0</v>
      </c>
      <c r="O1110" s="104">
        <f>IFERROR(VLOOKUP($B1110,'NOV 13'!$A$9:$C$520,3,FALSE),0)</f>
        <v>0</v>
      </c>
      <c r="P1110" s="104">
        <f>IFERROR(VLOOKUP($B1110,'DIC 13'!$A$9:$C$520,3,FALSE),0)</f>
        <v>0</v>
      </c>
    </row>
    <row r="1111" spans="1:16" ht="15">
      <c r="A1111" s="102"/>
      <c r="B1111" s="32">
        <v>741525</v>
      </c>
      <c r="C1111" s="33" t="s">
        <v>564</v>
      </c>
      <c r="D1111" s="104"/>
      <c r="E1111" s="104"/>
      <c r="F1111" s="104"/>
      <c r="G1111" s="104"/>
      <c r="H1111" s="104"/>
      <c r="I1111" s="104"/>
      <c r="J1111" s="104"/>
      <c r="K1111" s="104"/>
      <c r="L1111" s="104"/>
      <c r="M1111" s="104"/>
      <c r="N1111" s="104">
        <f>IFERROR(VLOOKUP($B1111,'OCT 13'!$A$9:$C$520,3,FALSE),0)</f>
        <v>0</v>
      </c>
      <c r="O1111" s="104">
        <f>IFERROR(VLOOKUP($B1111,'NOV 13'!$A$9:$C$520,3,FALSE),0)</f>
        <v>0</v>
      </c>
      <c r="P1111" s="104">
        <f>IFERROR(VLOOKUP($B1111,'DIC 13'!$A$9:$C$520,3,FALSE),0)</f>
        <v>0</v>
      </c>
    </row>
    <row r="1112" spans="1:16" ht="15">
      <c r="A1112" s="102"/>
      <c r="B1112" s="32">
        <v>741530</v>
      </c>
      <c r="C1112" s="33" t="s">
        <v>565</v>
      </c>
      <c r="D1112" s="104"/>
      <c r="E1112" s="104"/>
      <c r="F1112" s="104"/>
      <c r="G1112" s="104"/>
      <c r="H1112" s="104"/>
      <c r="I1112" s="104"/>
      <c r="J1112" s="104"/>
      <c r="K1112" s="104"/>
      <c r="L1112" s="104"/>
      <c r="M1112" s="104"/>
      <c r="N1112" s="104">
        <f>IFERROR(VLOOKUP($B1112,'OCT 13'!$A$9:$C$520,3,FALSE),0)</f>
        <v>0</v>
      </c>
      <c r="O1112" s="104">
        <f>IFERROR(VLOOKUP($B1112,'NOV 13'!$A$9:$C$520,3,FALSE),0)</f>
        <v>0</v>
      </c>
      <c r="P1112" s="104">
        <f>IFERROR(VLOOKUP($B1112,'DIC 13'!$A$9:$C$520,3,FALSE),0)</f>
        <v>0</v>
      </c>
    </row>
    <row r="1113" spans="1:16" ht="15">
      <c r="A1113" s="102"/>
      <c r="B1113" s="32">
        <v>7490</v>
      </c>
      <c r="C1113" s="33" t="s">
        <v>510</v>
      </c>
      <c r="D1113" s="104"/>
      <c r="E1113" s="104"/>
      <c r="F1113" s="104"/>
      <c r="G1113" s="104"/>
      <c r="H1113" s="104"/>
      <c r="I1113" s="104"/>
      <c r="J1113" s="104"/>
      <c r="K1113" s="104"/>
      <c r="L1113" s="104"/>
      <c r="M1113" s="104"/>
      <c r="N1113" s="104">
        <f>IFERROR(VLOOKUP($B1113,'OCT 13'!$A$9:$C$520,3,FALSE),0)</f>
        <v>0</v>
      </c>
      <c r="O1113" s="104">
        <f>IFERROR(VLOOKUP($B1113,'NOV 13'!$A$9:$C$520,3,FALSE),0)</f>
        <v>0</v>
      </c>
      <c r="P1113" s="104">
        <f>IFERROR(VLOOKUP($B1113,'DIC 13'!$A$9:$C$520,3,FALSE),0)</f>
        <v>0</v>
      </c>
    </row>
    <row r="1114" spans="1:16" ht="15">
      <c r="A1114" s="102"/>
      <c r="B1114" s="32">
        <v>749005</v>
      </c>
      <c r="C1114" s="33" t="s">
        <v>511</v>
      </c>
      <c r="D1114" s="104"/>
      <c r="E1114" s="104"/>
      <c r="F1114" s="104"/>
      <c r="G1114" s="104"/>
      <c r="H1114" s="104"/>
      <c r="I1114" s="104"/>
      <c r="J1114" s="104"/>
      <c r="K1114" s="104"/>
      <c r="L1114" s="104"/>
      <c r="M1114" s="104"/>
      <c r="N1114" s="104">
        <f>IFERROR(VLOOKUP($B1114,'OCT 13'!$A$9:$C$520,3,FALSE),0)</f>
        <v>0</v>
      </c>
      <c r="O1114" s="104">
        <f>IFERROR(VLOOKUP($B1114,'NOV 13'!$A$9:$C$520,3,FALSE),0)</f>
        <v>0</v>
      </c>
      <c r="P1114" s="104">
        <f>IFERROR(VLOOKUP($B1114,'DIC 13'!$A$9:$C$520,3,FALSE),0)</f>
        <v>0</v>
      </c>
    </row>
    <row r="1115" spans="1:16" ht="15">
      <c r="A1115" s="102"/>
      <c r="B1115" s="32">
        <v>749010</v>
      </c>
      <c r="C1115" s="33" t="s">
        <v>512</v>
      </c>
      <c r="D1115" s="104"/>
      <c r="E1115" s="104"/>
      <c r="F1115" s="104"/>
      <c r="G1115" s="104"/>
      <c r="H1115" s="104"/>
      <c r="I1115" s="104"/>
      <c r="J1115" s="104"/>
      <c r="K1115" s="104"/>
      <c r="L1115" s="104"/>
      <c r="M1115" s="104"/>
      <c r="N1115" s="104">
        <f>IFERROR(VLOOKUP($B1115,'OCT 13'!$A$9:$C$520,3,FALSE),0)</f>
        <v>0</v>
      </c>
      <c r="O1115" s="104">
        <f>IFERROR(VLOOKUP($B1115,'NOV 13'!$A$9:$C$520,3,FALSE),0)</f>
        <v>0</v>
      </c>
      <c r="P1115" s="104">
        <f>IFERROR(VLOOKUP($B1115,'DIC 13'!$A$9:$C$520,3,FALSE),0)</f>
        <v>0</v>
      </c>
    </row>
    <row r="1116" spans="1:16" ht="15">
      <c r="A1116" s="102"/>
      <c r="B1116" s="32">
        <v>749015</v>
      </c>
      <c r="C1116" s="33" t="s">
        <v>513</v>
      </c>
      <c r="D1116" s="104"/>
      <c r="E1116" s="104"/>
      <c r="F1116" s="104"/>
      <c r="G1116" s="104"/>
      <c r="H1116" s="104"/>
      <c r="I1116" s="104"/>
      <c r="J1116" s="104"/>
      <c r="K1116" s="104"/>
      <c r="L1116" s="104"/>
      <c r="M1116" s="104"/>
      <c r="N1116" s="104">
        <f>IFERROR(VLOOKUP($B1116,'OCT 13'!$A$9:$C$520,3,FALSE),0)</f>
        <v>0</v>
      </c>
      <c r="O1116" s="104">
        <f>IFERROR(VLOOKUP($B1116,'NOV 13'!$A$9:$C$520,3,FALSE),0)</f>
        <v>0</v>
      </c>
      <c r="P1116" s="104">
        <f>IFERROR(VLOOKUP($B1116,'DIC 13'!$A$9:$C$520,3,FALSE),0)</f>
        <v>0</v>
      </c>
    </row>
    <row r="1117" spans="1:16" ht="15">
      <c r="A1117" s="102"/>
      <c r="B1117" s="32">
        <v>749020</v>
      </c>
      <c r="C1117" s="33" t="s">
        <v>514</v>
      </c>
      <c r="D1117" s="104"/>
      <c r="E1117" s="104"/>
      <c r="F1117" s="104"/>
      <c r="G1117" s="104"/>
      <c r="H1117" s="104"/>
      <c r="I1117" s="104"/>
      <c r="J1117" s="104"/>
      <c r="K1117" s="104"/>
      <c r="L1117" s="104"/>
      <c r="M1117" s="104"/>
      <c r="N1117" s="104">
        <f>IFERROR(VLOOKUP($B1117,'OCT 13'!$A$9:$C$520,3,FALSE),0)</f>
        <v>0</v>
      </c>
      <c r="O1117" s="104">
        <f>IFERROR(VLOOKUP($B1117,'NOV 13'!$A$9:$C$520,3,FALSE),0)</f>
        <v>0</v>
      </c>
      <c r="P1117" s="104">
        <f>IFERROR(VLOOKUP($B1117,'DIC 13'!$A$9:$C$520,3,FALSE),0)</f>
        <v>0</v>
      </c>
    </row>
    <row r="1118" spans="1:16">
      <c r="A1118" s="102"/>
      <c r="B1118" s="35"/>
      <c r="C1118" s="36"/>
      <c r="D1118" s="36"/>
      <c r="E1118" s="36"/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</row>
    <row r="1119" spans="1:16">
      <c r="A1119" s="102"/>
      <c r="B1119" s="60" t="s">
        <v>516</v>
      </c>
      <c r="C1119" s="60"/>
      <c r="D1119" s="108">
        <f>IF(D5=12,+D621-D809-D853,+D621-D809-D853-D857+D623)</f>
        <v>0</v>
      </c>
      <c r="E1119" s="108">
        <f t="shared" ref="E1119:P1119" si="4">IF(E5=12,+E621-E809-E853,+E621-E809-E853-E857+E623)</f>
        <v>0</v>
      </c>
      <c r="F1119" s="108">
        <f t="shared" si="4"/>
        <v>0</v>
      </c>
      <c r="G1119" s="108">
        <f t="shared" si="4"/>
        <v>0</v>
      </c>
      <c r="H1119" s="108">
        <f t="shared" si="4"/>
        <v>0</v>
      </c>
      <c r="I1119" s="108">
        <f t="shared" si="4"/>
        <v>0</v>
      </c>
      <c r="J1119" s="108">
        <f t="shared" si="4"/>
        <v>0</v>
      </c>
      <c r="K1119" s="108">
        <f t="shared" si="4"/>
        <v>0</v>
      </c>
      <c r="L1119" s="108">
        <f t="shared" si="4"/>
        <v>0</v>
      </c>
      <c r="M1119" s="108">
        <f t="shared" si="4"/>
        <v>0</v>
      </c>
      <c r="N1119" s="108">
        <f t="shared" si="4"/>
        <v>1.9539925233402755E-14</v>
      </c>
      <c r="O1119" s="108">
        <f t="shared" si="4"/>
        <v>-2.8421709430404007E-14</v>
      </c>
      <c r="P1119" s="108">
        <f t="shared" si="4"/>
        <v>-5.6843418860808015E-14</v>
      </c>
    </row>
    <row r="1120" spans="1:16">
      <c r="A1120" s="102"/>
      <c r="B1120" s="14"/>
      <c r="C1120" s="14"/>
    </row>
    <row r="1121" spans="1:16" ht="15">
      <c r="A1121" s="102"/>
      <c r="B1121" s="8" t="s">
        <v>699</v>
      </c>
      <c r="C1121" s="1"/>
    </row>
    <row r="1122" spans="1:16" ht="15">
      <c r="A1122" s="102"/>
      <c r="B1122" s="8" t="s">
        <v>804</v>
      </c>
      <c r="C1122" s="1"/>
    </row>
    <row r="1123" spans="1:16">
      <c r="A1123" s="102"/>
      <c r="B1123" s="1"/>
      <c r="C1123" s="1"/>
    </row>
    <row r="1124" spans="1:16">
      <c r="A1124" s="102"/>
      <c r="B1124" s="1" t="s">
        <v>816</v>
      </c>
      <c r="C1124" s="1"/>
    </row>
    <row r="1125" spans="1:16" ht="15">
      <c r="A1125" s="102"/>
      <c r="B1125" s="15" t="s">
        <v>517</v>
      </c>
      <c r="C1125" s="1"/>
    </row>
    <row r="1126" spans="1:16">
      <c r="A1126" s="102"/>
      <c r="B1126" s="16" t="s">
        <v>769</v>
      </c>
      <c r="C1126" s="1"/>
    </row>
    <row r="1127" spans="1:16">
      <c r="A1127" s="102"/>
      <c r="B1127" s="1"/>
      <c r="C1127" s="1"/>
    </row>
    <row r="1128" spans="1:16" ht="15">
      <c r="A1128" s="102"/>
      <c r="B1128" s="1"/>
      <c r="C1128" s="17" t="s">
        <v>518</v>
      </c>
    </row>
    <row r="1129" spans="1:16">
      <c r="A1129" s="102"/>
      <c r="B1129" s="1">
        <f t="shared" ref="B1129:J1129" si="5">+B9</f>
        <v>11</v>
      </c>
      <c r="C1129" s="1" t="str">
        <f t="shared" si="5"/>
        <v>FONDOS DISPONIBLES</v>
      </c>
      <c r="D1129" s="108">
        <f t="shared" si="5"/>
        <v>0</v>
      </c>
      <c r="E1129" s="108">
        <f t="shared" si="5"/>
        <v>0</v>
      </c>
      <c r="F1129" s="108">
        <f t="shared" si="5"/>
        <v>0</v>
      </c>
      <c r="G1129" s="108">
        <f t="shared" si="5"/>
        <v>0</v>
      </c>
      <c r="H1129" s="108">
        <f t="shared" si="5"/>
        <v>0</v>
      </c>
      <c r="I1129" s="108">
        <f t="shared" si="5"/>
        <v>0</v>
      </c>
      <c r="J1129" s="108">
        <f t="shared" si="5"/>
        <v>0</v>
      </c>
      <c r="K1129" s="108">
        <f t="shared" ref="K1129:P1129" si="6">+K9</f>
        <v>0</v>
      </c>
      <c r="L1129" s="108">
        <f t="shared" si="6"/>
        <v>0</v>
      </c>
      <c r="M1129" s="108">
        <f t="shared" si="6"/>
        <v>0</v>
      </c>
      <c r="N1129" s="108">
        <f t="shared" si="6"/>
        <v>127.80448</v>
      </c>
      <c r="O1129" s="108">
        <f t="shared" si="6"/>
        <v>121.32514</v>
      </c>
      <c r="P1129" s="108">
        <f t="shared" si="6"/>
        <v>125.27378</v>
      </c>
    </row>
    <row r="1130" spans="1:16">
      <c r="A1130" s="102"/>
      <c r="B1130" s="1">
        <f t="shared" ref="B1130:J1130" si="7">+B26</f>
        <v>1201</v>
      </c>
      <c r="C1130" s="1" t="str">
        <f t="shared" si="7"/>
        <v>Fondos interbancarios vendidos</v>
      </c>
      <c r="D1130" s="108">
        <f t="shared" si="7"/>
        <v>0</v>
      </c>
      <c r="E1130" s="108">
        <f t="shared" si="7"/>
        <v>0</v>
      </c>
      <c r="F1130" s="108">
        <f t="shared" si="7"/>
        <v>0</v>
      </c>
      <c r="G1130" s="108">
        <f t="shared" si="7"/>
        <v>0</v>
      </c>
      <c r="H1130" s="108">
        <f t="shared" si="7"/>
        <v>0</v>
      </c>
      <c r="I1130" s="108">
        <f t="shared" si="7"/>
        <v>0</v>
      </c>
      <c r="J1130" s="108">
        <f t="shared" si="7"/>
        <v>0</v>
      </c>
      <c r="K1130" s="108">
        <f t="shared" ref="K1130:P1130" si="8">+K26</f>
        <v>0</v>
      </c>
      <c r="L1130" s="108">
        <f t="shared" si="8"/>
        <v>0</v>
      </c>
      <c r="M1130" s="108">
        <f t="shared" si="8"/>
        <v>0</v>
      </c>
      <c r="N1130" s="108">
        <f t="shared" si="8"/>
        <v>0</v>
      </c>
      <c r="O1130" s="108">
        <f t="shared" si="8"/>
        <v>0</v>
      </c>
      <c r="P1130" s="108">
        <f t="shared" si="8"/>
        <v>0</v>
      </c>
    </row>
    <row r="1131" spans="1:16">
      <c r="A1131" s="102"/>
      <c r="B1131" s="1">
        <f t="shared" ref="B1131:J1131" si="9">+B36</f>
        <v>130105</v>
      </c>
      <c r="C1131" s="1" t="str">
        <f t="shared" si="9"/>
        <v>De 1 a 30 días</v>
      </c>
      <c r="D1131" s="108">
        <f t="shared" si="9"/>
        <v>0</v>
      </c>
      <c r="E1131" s="108">
        <f t="shared" si="9"/>
        <v>0</v>
      </c>
      <c r="F1131" s="108">
        <f t="shared" si="9"/>
        <v>0</v>
      </c>
      <c r="G1131" s="108">
        <f t="shared" si="9"/>
        <v>0</v>
      </c>
      <c r="H1131" s="108">
        <f t="shared" si="9"/>
        <v>0</v>
      </c>
      <c r="I1131" s="108">
        <f t="shared" si="9"/>
        <v>0</v>
      </c>
      <c r="J1131" s="108">
        <f t="shared" si="9"/>
        <v>0</v>
      </c>
      <c r="K1131" s="108">
        <f t="shared" ref="K1131:P1131" si="10">+K36</f>
        <v>0</v>
      </c>
      <c r="L1131" s="108">
        <f t="shared" si="10"/>
        <v>0</v>
      </c>
      <c r="M1131" s="108">
        <f t="shared" si="10"/>
        <v>0</v>
      </c>
      <c r="N1131" s="108">
        <f t="shared" si="10"/>
        <v>0</v>
      </c>
      <c r="O1131" s="108">
        <f t="shared" si="10"/>
        <v>0</v>
      </c>
      <c r="P1131" s="108">
        <f t="shared" si="10"/>
        <v>0</v>
      </c>
    </row>
    <row r="1132" spans="1:16">
      <c r="A1132" s="102"/>
      <c r="B1132" s="1">
        <f t="shared" ref="B1132:J1132" si="11">+B42</f>
        <v>130205</v>
      </c>
      <c r="C1132" s="1" t="str">
        <f t="shared" si="11"/>
        <v>De 1 a 30 días</v>
      </c>
      <c r="D1132" s="108">
        <f t="shared" si="11"/>
        <v>0</v>
      </c>
      <c r="E1132" s="108">
        <f t="shared" si="11"/>
        <v>0</v>
      </c>
      <c r="F1132" s="108">
        <f t="shared" si="11"/>
        <v>0</v>
      </c>
      <c r="G1132" s="108">
        <f t="shared" si="11"/>
        <v>0</v>
      </c>
      <c r="H1132" s="108">
        <f t="shared" si="11"/>
        <v>0</v>
      </c>
      <c r="I1132" s="108">
        <f t="shared" si="11"/>
        <v>0</v>
      </c>
      <c r="J1132" s="108">
        <f t="shared" si="11"/>
        <v>0</v>
      </c>
      <c r="K1132" s="108">
        <f t="shared" ref="K1132:P1132" si="12">+K42</f>
        <v>0</v>
      </c>
      <c r="L1132" s="108">
        <f t="shared" si="12"/>
        <v>0</v>
      </c>
      <c r="M1132" s="108">
        <f t="shared" si="12"/>
        <v>0</v>
      </c>
      <c r="N1132" s="108">
        <f t="shared" si="12"/>
        <v>0</v>
      </c>
      <c r="O1132" s="108">
        <f t="shared" si="12"/>
        <v>0</v>
      </c>
      <c r="P1132" s="108">
        <f t="shared" si="12"/>
        <v>0</v>
      </c>
    </row>
    <row r="1133" spans="1:16">
      <c r="A1133" s="102"/>
      <c r="B1133" s="1">
        <f t="shared" ref="B1133:J1133" si="13">+B48</f>
        <v>130305</v>
      </c>
      <c r="C1133" s="1" t="str">
        <f t="shared" si="13"/>
        <v>De 1 a 30 días</v>
      </c>
      <c r="D1133" s="108">
        <f t="shared" si="13"/>
        <v>0</v>
      </c>
      <c r="E1133" s="108">
        <f t="shared" si="13"/>
        <v>0</v>
      </c>
      <c r="F1133" s="108">
        <f t="shared" si="13"/>
        <v>0</v>
      </c>
      <c r="G1133" s="108">
        <f t="shared" si="13"/>
        <v>0</v>
      </c>
      <c r="H1133" s="108">
        <f t="shared" si="13"/>
        <v>0</v>
      </c>
      <c r="I1133" s="108">
        <f t="shared" si="13"/>
        <v>0</v>
      </c>
      <c r="J1133" s="108">
        <f t="shared" si="13"/>
        <v>0</v>
      </c>
      <c r="K1133" s="108">
        <f t="shared" ref="K1133:P1133" si="14">+K48</f>
        <v>0</v>
      </c>
      <c r="L1133" s="108">
        <f t="shared" si="14"/>
        <v>0</v>
      </c>
      <c r="M1133" s="108">
        <f t="shared" si="14"/>
        <v>0</v>
      </c>
      <c r="N1133" s="108">
        <f t="shared" si="14"/>
        <v>0</v>
      </c>
      <c r="O1133" s="108">
        <f t="shared" si="14"/>
        <v>0</v>
      </c>
      <c r="P1133" s="108">
        <f t="shared" si="14"/>
        <v>0</v>
      </c>
    </row>
    <row r="1134" spans="1:16">
      <c r="A1134" s="102"/>
      <c r="B1134" s="1">
        <f t="shared" ref="B1134:J1134" si="15">+B49</f>
        <v>130310</v>
      </c>
      <c r="C1134" s="1" t="str">
        <f t="shared" si="15"/>
        <v>De 31 a 90 días</v>
      </c>
      <c r="D1134" s="108">
        <f t="shared" si="15"/>
        <v>0</v>
      </c>
      <c r="E1134" s="108">
        <f t="shared" si="15"/>
        <v>0</v>
      </c>
      <c r="F1134" s="108">
        <f t="shared" si="15"/>
        <v>0</v>
      </c>
      <c r="G1134" s="108">
        <f t="shared" si="15"/>
        <v>0</v>
      </c>
      <c r="H1134" s="108">
        <f t="shared" si="15"/>
        <v>0</v>
      </c>
      <c r="I1134" s="108">
        <f t="shared" si="15"/>
        <v>0</v>
      </c>
      <c r="J1134" s="108">
        <f t="shared" si="15"/>
        <v>0</v>
      </c>
      <c r="K1134" s="108">
        <f t="shared" ref="K1134:P1134" si="16">+K49</f>
        <v>0</v>
      </c>
      <c r="L1134" s="108">
        <f t="shared" si="16"/>
        <v>0</v>
      </c>
      <c r="M1134" s="108">
        <f t="shared" si="16"/>
        <v>0</v>
      </c>
      <c r="N1134" s="108">
        <f t="shared" si="16"/>
        <v>0</v>
      </c>
      <c r="O1134" s="108">
        <f t="shared" si="16"/>
        <v>0</v>
      </c>
      <c r="P1134" s="108">
        <f t="shared" si="16"/>
        <v>0</v>
      </c>
    </row>
    <row r="1135" spans="1:16">
      <c r="A1135" s="102"/>
      <c r="B1135" s="1">
        <f t="shared" ref="B1135:J1135" si="17">+B53</f>
        <v>1304</v>
      </c>
      <c r="C1135" s="1" t="str">
        <f t="shared" si="17"/>
        <v>Disponibles para la venta del Estado o de entidades del sector público</v>
      </c>
      <c r="D1135" s="108">
        <f t="shared" si="17"/>
        <v>0</v>
      </c>
      <c r="E1135" s="108">
        <f t="shared" si="17"/>
        <v>0</v>
      </c>
      <c r="F1135" s="108">
        <f t="shared" si="17"/>
        <v>0</v>
      </c>
      <c r="G1135" s="108">
        <f t="shared" si="17"/>
        <v>0</v>
      </c>
      <c r="H1135" s="108">
        <f t="shared" si="17"/>
        <v>0</v>
      </c>
      <c r="I1135" s="108">
        <f t="shared" si="17"/>
        <v>0</v>
      </c>
      <c r="J1135" s="108">
        <f t="shared" si="17"/>
        <v>0</v>
      </c>
      <c r="K1135" s="108">
        <f t="shared" ref="K1135:P1135" si="18">+K53</f>
        <v>0</v>
      </c>
      <c r="L1135" s="108">
        <f t="shared" si="18"/>
        <v>0</v>
      </c>
      <c r="M1135" s="108">
        <f t="shared" si="18"/>
        <v>0</v>
      </c>
      <c r="N1135" s="108">
        <f t="shared" si="18"/>
        <v>0</v>
      </c>
      <c r="O1135" s="108">
        <f t="shared" si="18"/>
        <v>0</v>
      </c>
      <c r="P1135" s="108">
        <f t="shared" si="18"/>
        <v>0</v>
      </c>
    </row>
    <row r="1136" spans="1:16">
      <c r="A1136" s="102"/>
      <c r="B1136" s="1">
        <f t="shared" ref="B1136:J1136" si="19">+B69</f>
        <v>130605</v>
      </c>
      <c r="C1136" s="1" t="str">
        <f t="shared" si="19"/>
        <v>De 1 a 30 días</v>
      </c>
      <c r="D1136" s="108">
        <f t="shared" si="19"/>
        <v>0</v>
      </c>
      <c r="E1136" s="108">
        <f t="shared" si="19"/>
        <v>0</v>
      </c>
      <c r="F1136" s="108">
        <f t="shared" si="19"/>
        <v>0</v>
      </c>
      <c r="G1136" s="108">
        <f t="shared" si="19"/>
        <v>0</v>
      </c>
      <c r="H1136" s="108">
        <f t="shared" si="19"/>
        <v>0</v>
      </c>
      <c r="I1136" s="108">
        <f t="shared" si="19"/>
        <v>0</v>
      </c>
      <c r="J1136" s="108">
        <f t="shared" si="19"/>
        <v>0</v>
      </c>
      <c r="K1136" s="108">
        <f t="shared" ref="K1136:P1136" si="20">+K69</f>
        <v>0</v>
      </c>
      <c r="L1136" s="108">
        <f t="shared" si="20"/>
        <v>0</v>
      </c>
      <c r="M1136" s="108">
        <f t="shared" si="20"/>
        <v>0</v>
      </c>
      <c r="N1136" s="108">
        <f t="shared" si="20"/>
        <v>0</v>
      </c>
      <c r="O1136" s="108">
        <f t="shared" si="20"/>
        <v>0</v>
      </c>
      <c r="P1136" s="108">
        <f t="shared" si="20"/>
        <v>0</v>
      </c>
    </row>
    <row r="1137" spans="1:16">
      <c r="A1137" s="102"/>
      <c r="B1137" s="1">
        <f t="shared" ref="B1137:J1137" si="21">+B70</f>
        <v>130610</v>
      </c>
      <c r="C1137" s="1" t="str">
        <f t="shared" si="21"/>
        <v>De 31 a 90 días</v>
      </c>
      <c r="D1137" s="108">
        <f t="shared" si="21"/>
        <v>0</v>
      </c>
      <c r="E1137" s="108">
        <f t="shared" si="21"/>
        <v>0</v>
      </c>
      <c r="F1137" s="108">
        <f t="shared" si="21"/>
        <v>0</v>
      </c>
      <c r="G1137" s="108">
        <f t="shared" si="21"/>
        <v>0</v>
      </c>
      <c r="H1137" s="108">
        <f t="shared" si="21"/>
        <v>0</v>
      </c>
      <c r="I1137" s="108">
        <f t="shared" si="21"/>
        <v>0</v>
      </c>
      <c r="J1137" s="108">
        <f t="shared" si="21"/>
        <v>0</v>
      </c>
      <c r="K1137" s="108">
        <f t="shared" ref="K1137:P1137" si="22">+K70</f>
        <v>0</v>
      </c>
      <c r="L1137" s="108">
        <f t="shared" si="22"/>
        <v>0</v>
      </c>
      <c r="M1137" s="108">
        <f t="shared" si="22"/>
        <v>0</v>
      </c>
      <c r="N1137" s="108">
        <f t="shared" si="22"/>
        <v>0</v>
      </c>
      <c r="O1137" s="108">
        <f t="shared" si="22"/>
        <v>0</v>
      </c>
      <c r="P1137" s="108">
        <f t="shared" si="22"/>
        <v>0</v>
      </c>
    </row>
    <row r="1138" spans="1:16">
      <c r="A1138" s="102"/>
      <c r="B1138" s="1">
        <f t="shared" ref="B1138:J1138" si="23">+B71</f>
        <v>130615</v>
      </c>
      <c r="C1138" s="1" t="str">
        <f t="shared" si="23"/>
        <v>De 91 a 180 días</v>
      </c>
      <c r="D1138" s="108">
        <f t="shared" si="23"/>
        <v>0</v>
      </c>
      <c r="E1138" s="108">
        <f t="shared" si="23"/>
        <v>0</v>
      </c>
      <c r="F1138" s="108">
        <f t="shared" si="23"/>
        <v>0</v>
      </c>
      <c r="G1138" s="108">
        <f t="shared" si="23"/>
        <v>0</v>
      </c>
      <c r="H1138" s="108">
        <f t="shared" si="23"/>
        <v>0</v>
      </c>
      <c r="I1138" s="108">
        <f t="shared" si="23"/>
        <v>0</v>
      </c>
      <c r="J1138" s="108">
        <f t="shared" si="23"/>
        <v>0</v>
      </c>
      <c r="K1138" s="108">
        <f t="shared" ref="K1138:P1138" si="24">+K71</f>
        <v>0</v>
      </c>
      <c r="L1138" s="108">
        <f t="shared" si="24"/>
        <v>0</v>
      </c>
      <c r="M1138" s="108">
        <f t="shared" si="24"/>
        <v>0</v>
      </c>
      <c r="N1138" s="108">
        <f t="shared" si="24"/>
        <v>0</v>
      </c>
      <c r="O1138" s="108">
        <f t="shared" si="24"/>
        <v>0</v>
      </c>
      <c r="P1138" s="108">
        <f t="shared" si="24"/>
        <v>0</v>
      </c>
    </row>
    <row r="1139" spans="1:16" ht="15">
      <c r="A1139" s="102"/>
      <c r="B1139" s="13" t="s">
        <v>519</v>
      </c>
      <c r="C1139" s="13" t="s">
        <v>520</v>
      </c>
      <c r="D1139" s="108">
        <f>SUM(D1129:D1138)</f>
        <v>0</v>
      </c>
      <c r="E1139" s="108">
        <f t="shared" ref="E1139:J1139" si="25">SUM(E1129:E1138)</f>
        <v>0</v>
      </c>
      <c r="F1139" s="108">
        <f t="shared" si="25"/>
        <v>0</v>
      </c>
      <c r="G1139" s="108">
        <f t="shared" si="25"/>
        <v>0</v>
      </c>
      <c r="H1139" s="108">
        <f t="shared" si="25"/>
        <v>0</v>
      </c>
      <c r="I1139" s="108">
        <f t="shared" si="25"/>
        <v>0</v>
      </c>
      <c r="J1139" s="108">
        <f t="shared" si="25"/>
        <v>0</v>
      </c>
      <c r="K1139" s="108">
        <f t="shared" ref="K1139:P1139" si="26">SUM(K1129:K1138)</f>
        <v>0</v>
      </c>
      <c r="L1139" s="108">
        <f t="shared" si="26"/>
        <v>0</v>
      </c>
      <c r="M1139" s="108">
        <f t="shared" si="26"/>
        <v>0</v>
      </c>
      <c r="N1139" s="108">
        <f t="shared" si="26"/>
        <v>127.80448</v>
      </c>
      <c r="O1139" s="108">
        <f t="shared" si="26"/>
        <v>121.32514</v>
      </c>
      <c r="P1139" s="108">
        <f t="shared" si="26"/>
        <v>125.27378</v>
      </c>
    </row>
    <row r="1140" spans="1:16">
      <c r="A1140" s="102"/>
      <c r="D1140" s="108"/>
      <c r="E1140" s="108"/>
      <c r="F1140" s="108"/>
      <c r="G1140" s="108"/>
      <c r="H1140" s="108"/>
      <c r="I1140" s="108"/>
      <c r="J1140" s="108"/>
      <c r="K1140" s="108"/>
      <c r="L1140" s="108"/>
      <c r="M1140" s="108"/>
      <c r="N1140" s="108"/>
      <c r="O1140" s="108"/>
      <c r="P1140" s="108"/>
    </row>
    <row r="1141" spans="1:16" ht="15">
      <c r="A1141" s="102"/>
      <c r="C1141" s="18" t="s">
        <v>521</v>
      </c>
      <c r="D1141" s="108"/>
      <c r="E1141" s="108"/>
      <c r="F1141" s="108"/>
      <c r="G1141" s="108"/>
      <c r="H1141" s="108"/>
      <c r="I1141" s="108"/>
      <c r="J1141" s="108"/>
      <c r="K1141" s="108"/>
      <c r="L1141" s="108"/>
      <c r="M1141" s="108"/>
      <c r="N1141" s="108"/>
      <c r="O1141" s="108"/>
      <c r="P1141" s="108"/>
    </row>
    <row r="1142" spans="1:16">
      <c r="A1142" s="102"/>
      <c r="B1142" s="5">
        <f t="shared" ref="B1142:J1142" si="27">+B629</f>
        <v>2101</v>
      </c>
      <c r="C1142" s="5" t="str">
        <f t="shared" si="27"/>
        <v>Depósitos a la vista</v>
      </c>
      <c r="D1142" s="108">
        <f t="shared" si="27"/>
        <v>0</v>
      </c>
      <c r="E1142" s="108">
        <f t="shared" si="27"/>
        <v>0</v>
      </c>
      <c r="F1142" s="108">
        <f t="shared" si="27"/>
        <v>0</v>
      </c>
      <c r="G1142" s="108">
        <f t="shared" si="27"/>
        <v>0</v>
      </c>
      <c r="H1142" s="108">
        <f t="shared" si="27"/>
        <v>0</v>
      </c>
      <c r="I1142" s="108">
        <f t="shared" si="27"/>
        <v>0</v>
      </c>
      <c r="J1142" s="108">
        <f t="shared" si="27"/>
        <v>0</v>
      </c>
      <c r="K1142" s="108">
        <f t="shared" ref="K1142:P1142" si="28">+K629</f>
        <v>0</v>
      </c>
      <c r="L1142" s="108">
        <f t="shared" si="28"/>
        <v>0</v>
      </c>
      <c r="M1142" s="108">
        <f t="shared" si="28"/>
        <v>0</v>
      </c>
      <c r="N1142" s="108">
        <f t="shared" si="28"/>
        <v>0</v>
      </c>
      <c r="O1142" s="108">
        <f t="shared" si="28"/>
        <v>0</v>
      </c>
      <c r="P1142" s="108">
        <f t="shared" si="28"/>
        <v>0</v>
      </c>
    </row>
    <row r="1143" spans="1:16">
      <c r="A1143" s="102"/>
      <c r="B1143" s="5">
        <f t="shared" ref="B1143:J1143" si="29">+B655</f>
        <v>2201</v>
      </c>
      <c r="C1143" s="5" t="str">
        <f t="shared" si="29"/>
        <v>Fondos interbancarios comprados</v>
      </c>
      <c r="D1143" s="108">
        <f t="shared" si="29"/>
        <v>0</v>
      </c>
      <c r="E1143" s="108">
        <f t="shared" si="29"/>
        <v>0</v>
      </c>
      <c r="F1143" s="108">
        <f t="shared" si="29"/>
        <v>0</v>
      </c>
      <c r="G1143" s="108">
        <f t="shared" si="29"/>
        <v>0</v>
      </c>
      <c r="H1143" s="108">
        <f t="shared" si="29"/>
        <v>0</v>
      </c>
      <c r="I1143" s="108">
        <f t="shared" si="29"/>
        <v>0</v>
      </c>
      <c r="J1143" s="108">
        <f t="shared" si="29"/>
        <v>0</v>
      </c>
      <c r="K1143" s="108">
        <f t="shared" ref="K1143:P1143" si="30">+K655</f>
        <v>0</v>
      </c>
      <c r="L1143" s="108">
        <f t="shared" si="30"/>
        <v>0</v>
      </c>
      <c r="M1143" s="108">
        <f t="shared" si="30"/>
        <v>0</v>
      </c>
      <c r="N1143" s="108">
        <f t="shared" si="30"/>
        <v>0</v>
      </c>
      <c r="O1143" s="108">
        <f t="shared" si="30"/>
        <v>0</v>
      </c>
      <c r="P1143" s="108">
        <f t="shared" si="30"/>
        <v>0</v>
      </c>
    </row>
    <row r="1144" spans="1:16">
      <c r="A1144" s="102"/>
      <c r="B1144" s="5">
        <f t="shared" ref="B1144:J1144" si="31">+B663</f>
        <v>23</v>
      </c>
      <c r="C1144" s="5" t="str">
        <f t="shared" si="31"/>
        <v>OBLIGACIONES INMEDIATAS</v>
      </c>
      <c r="D1144" s="108">
        <f t="shared" si="31"/>
        <v>0</v>
      </c>
      <c r="E1144" s="108">
        <f t="shared" si="31"/>
        <v>0</v>
      </c>
      <c r="F1144" s="108">
        <f t="shared" si="31"/>
        <v>0</v>
      </c>
      <c r="G1144" s="108">
        <f t="shared" si="31"/>
        <v>0</v>
      </c>
      <c r="H1144" s="108">
        <f t="shared" si="31"/>
        <v>0</v>
      </c>
      <c r="I1144" s="108">
        <f t="shared" si="31"/>
        <v>0</v>
      </c>
      <c r="J1144" s="108">
        <f t="shared" si="31"/>
        <v>0</v>
      </c>
      <c r="K1144" s="108">
        <f t="shared" ref="K1144:P1144" si="32">+K663</f>
        <v>0</v>
      </c>
      <c r="L1144" s="108">
        <f t="shared" si="32"/>
        <v>0</v>
      </c>
      <c r="M1144" s="108">
        <f t="shared" si="32"/>
        <v>0</v>
      </c>
      <c r="N1144" s="108">
        <f t="shared" si="32"/>
        <v>0</v>
      </c>
      <c r="O1144" s="108">
        <f t="shared" si="32"/>
        <v>0</v>
      </c>
      <c r="P1144" s="108">
        <f t="shared" si="32"/>
        <v>0</v>
      </c>
    </row>
    <row r="1145" spans="1:16">
      <c r="A1145" s="102"/>
      <c r="B1145" s="5">
        <f t="shared" ref="B1145:J1145" si="33">+B641</f>
        <v>2102</v>
      </c>
      <c r="C1145" s="5" t="str">
        <f t="shared" si="33"/>
        <v>Operaciones de reporto</v>
      </c>
      <c r="D1145" s="108">
        <f t="shared" si="33"/>
        <v>0</v>
      </c>
      <c r="E1145" s="108">
        <f t="shared" si="33"/>
        <v>0</v>
      </c>
      <c r="F1145" s="108">
        <f t="shared" si="33"/>
        <v>0</v>
      </c>
      <c r="G1145" s="108">
        <f t="shared" si="33"/>
        <v>0</v>
      </c>
      <c r="H1145" s="108">
        <f t="shared" si="33"/>
        <v>0</v>
      </c>
      <c r="I1145" s="108">
        <f t="shared" si="33"/>
        <v>0</v>
      </c>
      <c r="J1145" s="108">
        <f t="shared" si="33"/>
        <v>0</v>
      </c>
      <c r="K1145" s="108">
        <f t="shared" ref="K1145:P1145" si="34">+K641</f>
        <v>0</v>
      </c>
      <c r="L1145" s="108">
        <f t="shared" si="34"/>
        <v>0</v>
      </c>
      <c r="M1145" s="108">
        <f t="shared" si="34"/>
        <v>0</v>
      </c>
      <c r="N1145" s="108">
        <f t="shared" si="34"/>
        <v>0</v>
      </c>
      <c r="O1145" s="108">
        <f t="shared" si="34"/>
        <v>0</v>
      </c>
      <c r="P1145" s="108">
        <f t="shared" si="34"/>
        <v>0</v>
      </c>
    </row>
    <row r="1146" spans="1:16">
      <c r="A1146" s="102"/>
      <c r="B1146" s="5">
        <f t="shared" ref="B1146:J1146" si="35">+B645</f>
        <v>2103</v>
      </c>
      <c r="C1146" s="5" t="str">
        <f t="shared" si="35"/>
        <v>Depósitos a plazo</v>
      </c>
      <c r="D1146" s="108">
        <f t="shared" si="35"/>
        <v>0</v>
      </c>
      <c r="E1146" s="108">
        <f t="shared" si="35"/>
        <v>0</v>
      </c>
      <c r="F1146" s="108">
        <f t="shared" si="35"/>
        <v>0</v>
      </c>
      <c r="G1146" s="108">
        <f t="shared" si="35"/>
        <v>0</v>
      </c>
      <c r="H1146" s="108">
        <f t="shared" si="35"/>
        <v>0</v>
      </c>
      <c r="I1146" s="108">
        <f t="shared" si="35"/>
        <v>0</v>
      </c>
      <c r="J1146" s="108">
        <f t="shared" si="35"/>
        <v>0</v>
      </c>
      <c r="K1146" s="108">
        <f t="shared" ref="K1146:P1146" si="36">+K645</f>
        <v>0</v>
      </c>
      <c r="L1146" s="108">
        <f t="shared" si="36"/>
        <v>0</v>
      </c>
      <c r="M1146" s="108">
        <f t="shared" si="36"/>
        <v>0</v>
      </c>
      <c r="N1146" s="108">
        <f t="shared" si="36"/>
        <v>0</v>
      </c>
      <c r="O1146" s="108">
        <f t="shared" si="36"/>
        <v>0</v>
      </c>
      <c r="P1146" s="108">
        <f t="shared" si="36"/>
        <v>0</v>
      </c>
    </row>
    <row r="1147" spans="1:16">
      <c r="A1147" s="102"/>
      <c r="B1147" s="5">
        <f t="shared" ref="B1147:J1147" si="37">+B653</f>
        <v>2105</v>
      </c>
      <c r="C1147" s="5" t="str">
        <f t="shared" si="37"/>
        <v>Depósitos restringidos</v>
      </c>
      <c r="D1147" s="108">
        <f t="shared" si="37"/>
        <v>0</v>
      </c>
      <c r="E1147" s="108">
        <f t="shared" si="37"/>
        <v>0</v>
      </c>
      <c r="F1147" s="108">
        <f t="shared" si="37"/>
        <v>0</v>
      </c>
      <c r="G1147" s="108">
        <f t="shared" si="37"/>
        <v>0</v>
      </c>
      <c r="H1147" s="108">
        <f t="shared" si="37"/>
        <v>0</v>
      </c>
      <c r="I1147" s="108">
        <f t="shared" si="37"/>
        <v>0</v>
      </c>
      <c r="J1147" s="108">
        <f t="shared" si="37"/>
        <v>0</v>
      </c>
      <c r="K1147" s="108">
        <f t="shared" ref="K1147:P1147" si="38">+K653</f>
        <v>0</v>
      </c>
      <c r="L1147" s="108">
        <f t="shared" si="38"/>
        <v>0</v>
      </c>
      <c r="M1147" s="108">
        <f t="shared" si="38"/>
        <v>0</v>
      </c>
      <c r="N1147" s="108">
        <f t="shared" si="38"/>
        <v>0</v>
      </c>
      <c r="O1147" s="108">
        <f t="shared" si="38"/>
        <v>0</v>
      </c>
      <c r="P1147" s="108">
        <f t="shared" si="38"/>
        <v>0</v>
      </c>
    </row>
    <row r="1148" spans="1:16">
      <c r="A1148" s="102"/>
      <c r="B1148" s="5">
        <f t="shared" ref="B1148:J1148" si="39">+B673</f>
        <v>24</v>
      </c>
      <c r="C1148" s="5" t="str">
        <f t="shared" si="39"/>
        <v>ACEPTACIONES EN CIRCULACION</v>
      </c>
      <c r="D1148" s="108">
        <f t="shared" si="39"/>
        <v>0</v>
      </c>
      <c r="E1148" s="108">
        <f t="shared" si="39"/>
        <v>0</v>
      </c>
      <c r="F1148" s="108">
        <f t="shared" si="39"/>
        <v>0</v>
      </c>
      <c r="G1148" s="108">
        <f t="shared" si="39"/>
        <v>0</v>
      </c>
      <c r="H1148" s="108">
        <f t="shared" si="39"/>
        <v>0</v>
      </c>
      <c r="I1148" s="108">
        <f t="shared" si="39"/>
        <v>0</v>
      </c>
      <c r="J1148" s="108">
        <f t="shared" si="39"/>
        <v>0</v>
      </c>
      <c r="K1148" s="108">
        <f t="shared" ref="K1148:P1148" si="40">+K673</f>
        <v>0</v>
      </c>
      <c r="L1148" s="108">
        <f t="shared" si="40"/>
        <v>0</v>
      </c>
      <c r="M1148" s="108">
        <f t="shared" si="40"/>
        <v>0</v>
      </c>
      <c r="N1148" s="108">
        <f t="shared" si="40"/>
        <v>0</v>
      </c>
      <c r="O1148" s="108">
        <f t="shared" si="40"/>
        <v>0</v>
      </c>
      <c r="P1148" s="108">
        <f t="shared" si="40"/>
        <v>0</v>
      </c>
    </row>
    <row r="1149" spans="1:16">
      <c r="A1149" s="102"/>
      <c r="B1149" s="5">
        <f t="shared" ref="B1149:J1149" si="41">+B717</f>
        <v>26</v>
      </c>
      <c r="C1149" s="5" t="str">
        <f t="shared" si="41"/>
        <v>OBLIGACIONES FINANCIERAS</v>
      </c>
      <c r="D1149" s="108">
        <f t="shared" si="41"/>
        <v>0</v>
      </c>
      <c r="E1149" s="108">
        <f t="shared" si="41"/>
        <v>0</v>
      </c>
      <c r="F1149" s="108">
        <f t="shared" si="41"/>
        <v>0</v>
      </c>
      <c r="G1149" s="108">
        <f t="shared" si="41"/>
        <v>0</v>
      </c>
      <c r="H1149" s="108">
        <f t="shared" si="41"/>
        <v>0</v>
      </c>
      <c r="I1149" s="108">
        <f t="shared" si="41"/>
        <v>0</v>
      </c>
      <c r="J1149" s="108">
        <f t="shared" si="41"/>
        <v>0</v>
      </c>
      <c r="K1149" s="108">
        <f t="shared" ref="K1149:P1149" si="42">+K717</f>
        <v>0</v>
      </c>
      <c r="L1149" s="108">
        <f t="shared" si="42"/>
        <v>0</v>
      </c>
      <c r="M1149" s="108">
        <f t="shared" si="42"/>
        <v>0</v>
      </c>
      <c r="N1149" s="108">
        <f t="shared" si="42"/>
        <v>0</v>
      </c>
      <c r="O1149" s="108">
        <f t="shared" si="42"/>
        <v>0</v>
      </c>
      <c r="P1149" s="108">
        <f t="shared" si="42"/>
        <v>0</v>
      </c>
    </row>
    <row r="1150" spans="1:16">
      <c r="A1150" s="102"/>
      <c r="B1150" s="5">
        <f t="shared" ref="B1150:J1150" si="43">+B773</f>
        <v>27</v>
      </c>
      <c r="C1150" s="5" t="str">
        <f t="shared" si="43"/>
        <v>VALORES EN CIRCULACION</v>
      </c>
      <c r="D1150" s="108">
        <f t="shared" si="43"/>
        <v>0</v>
      </c>
      <c r="E1150" s="108">
        <f t="shared" si="43"/>
        <v>0</v>
      </c>
      <c r="F1150" s="108">
        <f t="shared" si="43"/>
        <v>0</v>
      </c>
      <c r="G1150" s="108">
        <f t="shared" si="43"/>
        <v>0</v>
      </c>
      <c r="H1150" s="108">
        <f t="shared" si="43"/>
        <v>0</v>
      </c>
      <c r="I1150" s="108">
        <f t="shared" si="43"/>
        <v>0</v>
      </c>
      <c r="J1150" s="108">
        <f t="shared" si="43"/>
        <v>0</v>
      </c>
      <c r="K1150" s="108">
        <f t="shared" ref="K1150:P1150" si="44">+K773</f>
        <v>0</v>
      </c>
      <c r="L1150" s="108">
        <f t="shared" si="44"/>
        <v>0</v>
      </c>
      <c r="M1150" s="108">
        <f t="shared" si="44"/>
        <v>0</v>
      </c>
      <c r="N1150" s="108">
        <f t="shared" si="44"/>
        <v>0</v>
      </c>
      <c r="O1150" s="108">
        <f t="shared" si="44"/>
        <v>0</v>
      </c>
      <c r="P1150" s="108">
        <f t="shared" si="44"/>
        <v>0</v>
      </c>
    </row>
    <row r="1151" spans="1:16">
      <c r="A1151" s="102"/>
      <c r="B1151" s="5">
        <f t="shared" ref="B1151:J1151" si="45">+B800</f>
        <v>2903</v>
      </c>
      <c r="C1151" s="5" t="str">
        <f t="shared" si="45"/>
        <v>Fondos en administración</v>
      </c>
      <c r="D1151" s="108">
        <f t="shared" si="45"/>
        <v>0</v>
      </c>
      <c r="E1151" s="108">
        <f t="shared" si="45"/>
        <v>0</v>
      </c>
      <c r="F1151" s="108">
        <f t="shared" si="45"/>
        <v>0</v>
      </c>
      <c r="G1151" s="108">
        <f t="shared" si="45"/>
        <v>0</v>
      </c>
      <c r="H1151" s="108">
        <f t="shared" si="45"/>
        <v>0</v>
      </c>
      <c r="I1151" s="108">
        <f t="shared" si="45"/>
        <v>0</v>
      </c>
      <c r="J1151" s="108">
        <f t="shared" si="45"/>
        <v>0</v>
      </c>
      <c r="K1151" s="108">
        <f t="shared" ref="K1151:P1151" si="46">+K800</f>
        <v>0</v>
      </c>
      <c r="L1151" s="108">
        <f t="shared" si="46"/>
        <v>0</v>
      </c>
      <c r="M1151" s="108">
        <f t="shared" si="46"/>
        <v>0</v>
      </c>
      <c r="N1151" s="108">
        <f t="shared" si="46"/>
        <v>0</v>
      </c>
      <c r="O1151" s="108">
        <f t="shared" si="46"/>
        <v>0</v>
      </c>
      <c r="P1151" s="108">
        <f t="shared" si="46"/>
        <v>0</v>
      </c>
    </row>
    <row r="1152" spans="1:16" ht="15">
      <c r="A1152" s="102"/>
      <c r="B1152" s="13" t="s">
        <v>522</v>
      </c>
      <c r="C1152" s="13" t="s">
        <v>523</v>
      </c>
      <c r="D1152" s="108">
        <f>SUM(D1142:D1151)</f>
        <v>0</v>
      </c>
      <c r="E1152" s="108">
        <f t="shared" ref="E1152:J1152" si="47">SUM(E1142:E1151)</f>
        <v>0</v>
      </c>
      <c r="F1152" s="108">
        <f t="shared" si="47"/>
        <v>0</v>
      </c>
      <c r="G1152" s="108">
        <f t="shared" si="47"/>
        <v>0</v>
      </c>
      <c r="H1152" s="108">
        <f t="shared" si="47"/>
        <v>0</v>
      </c>
      <c r="I1152" s="108">
        <f t="shared" si="47"/>
        <v>0</v>
      </c>
      <c r="J1152" s="108">
        <f t="shared" si="47"/>
        <v>0</v>
      </c>
      <c r="K1152" s="108">
        <f t="shared" ref="K1152:P1152" si="48">SUM(K1142:K1151)</f>
        <v>0</v>
      </c>
      <c r="L1152" s="108">
        <f t="shared" si="48"/>
        <v>0</v>
      </c>
      <c r="M1152" s="108">
        <f t="shared" si="48"/>
        <v>0</v>
      </c>
      <c r="N1152" s="108">
        <f t="shared" si="48"/>
        <v>0</v>
      </c>
      <c r="O1152" s="108">
        <f t="shared" si="48"/>
        <v>0</v>
      </c>
      <c r="P1152" s="108">
        <f t="shared" si="48"/>
        <v>0</v>
      </c>
    </row>
    <row r="1153" spans="1:16">
      <c r="A1153" s="102"/>
      <c r="D1153" s="108"/>
      <c r="E1153" s="108"/>
      <c r="F1153" s="108"/>
      <c r="G1153" s="108"/>
      <c r="H1153" s="108"/>
      <c r="I1153" s="108"/>
      <c r="J1153" s="108"/>
      <c r="K1153" s="108"/>
      <c r="L1153" s="108"/>
      <c r="M1153" s="108"/>
      <c r="N1153" s="108"/>
      <c r="O1153" s="108"/>
      <c r="P1153" s="108"/>
    </row>
    <row r="1154" spans="1:16" ht="15">
      <c r="A1154" s="102"/>
      <c r="C1154" s="18" t="s">
        <v>524</v>
      </c>
      <c r="D1154" s="108"/>
      <c r="E1154" s="108"/>
      <c r="F1154" s="108"/>
      <c r="G1154" s="108"/>
      <c r="H1154" s="108"/>
      <c r="I1154" s="108"/>
      <c r="J1154" s="108"/>
      <c r="K1154" s="108"/>
      <c r="L1154" s="108"/>
      <c r="M1154" s="108"/>
      <c r="N1154" s="108"/>
      <c r="O1154" s="108"/>
      <c r="P1154" s="108"/>
    </row>
    <row r="1155" spans="1:16">
      <c r="A1155" s="102"/>
      <c r="B1155" s="5">
        <f t="shared" ref="B1155:J1155" si="49">+B9</f>
        <v>11</v>
      </c>
      <c r="C1155" s="5" t="str">
        <f t="shared" si="49"/>
        <v>FONDOS DISPONIBLES</v>
      </c>
      <c r="D1155" s="108">
        <f t="shared" si="49"/>
        <v>0</v>
      </c>
      <c r="E1155" s="108">
        <f t="shared" si="49"/>
        <v>0</v>
      </c>
      <c r="F1155" s="108">
        <f t="shared" si="49"/>
        <v>0</v>
      </c>
      <c r="G1155" s="108">
        <f t="shared" si="49"/>
        <v>0</v>
      </c>
      <c r="H1155" s="108">
        <f t="shared" si="49"/>
        <v>0</v>
      </c>
      <c r="I1155" s="108">
        <f t="shared" si="49"/>
        <v>0</v>
      </c>
      <c r="J1155" s="108">
        <f t="shared" si="49"/>
        <v>0</v>
      </c>
      <c r="K1155" s="108">
        <f t="shared" ref="K1155:P1155" si="50">+K9</f>
        <v>0</v>
      </c>
      <c r="L1155" s="108">
        <f t="shared" si="50"/>
        <v>0</v>
      </c>
      <c r="M1155" s="108">
        <f t="shared" si="50"/>
        <v>0</v>
      </c>
      <c r="N1155" s="108">
        <f t="shared" si="50"/>
        <v>127.80448</v>
      </c>
      <c r="O1155" s="108">
        <f t="shared" si="50"/>
        <v>121.32514</v>
      </c>
      <c r="P1155" s="108">
        <f t="shared" si="50"/>
        <v>125.27378</v>
      </c>
    </row>
    <row r="1156" spans="1:16">
      <c r="A1156" s="102"/>
      <c r="B1156" s="5">
        <f>-B17</f>
        <v>-1103</v>
      </c>
      <c r="C1156" s="5" t="str">
        <f>C17</f>
        <v>Bancos y otras instituciones financieras</v>
      </c>
      <c r="D1156" s="108">
        <f t="shared" ref="D1156:J1156" si="51">-D17</f>
        <v>0</v>
      </c>
      <c r="E1156" s="108">
        <f t="shared" si="51"/>
        <v>0</v>
      </c>
      <c r="F1156" s="108">
        <f t="shared" si="51"/>
        <v>0</v>
      </c>
      <c r="G1156" s="108">
        <f t="shared" si="51"/>
        <v>0</v>
      </c>
      <c r="H1156" s="108">
        <f t="shared" si="51"/>
        <v>0</v>
      </c>
      <c r="I1156" s="108">
        <f t="shared" si="51"/>
        <v>0</v>
      </c>
      <c r="J1156" s="108">
        <f t="shared" si="51"/>
        <v>0</v>
      </c>
      <c r="K1156" s="108">
        <f t="shared" ref="K1156:P1156" si="52">-K17</f>
        <v>0</v>
      </c>
      <c r="L1156" s="108">
        <f t="shared" si="52"/>
        <v>0</v>
      </c>
      <c r="M1156" s="108">
        <f t="shared" si="52"/>
        <v>0</v>
      </c>
      <c r="N1156" s="108">
        <f t="shared" si="52"/>
        <v>-85.386380000000003</v>
      </c>
      <c r="O1156" s="108">
        <f t="shared" si="52"/>
        <v>-42.374420000000001</v>
      </c>
      <c r="P1156" s="108">
        <f t="shared" si="52"/>
        <v>-72.736820000000009</v>
      </c>
    </row>
    <row r="1157" spans="1:16">
      <c r="A1157" s="102"/>
      <c r="B1157" s="19" t="s">
        <v>660</v>
      </c>
      <c r="C1157" s="5" t="s">
        <v>659</v>
      </c>
      <c r="D1157" s="108">
        <f t="shared" ref="D1157:J1157" si="53">+D195+D201+D207+D213+D219+D225+D231+D237+D243+D249+D255+D261+D267+D273+D279+D285+D291+D297</f>
        <v>0</v>
      </c>
      <c r="E1157" s="108">
        <f t="shared" si="53"/>
        <v>0</v>
      </c>
      <c r="F1157" s="108">
        <f t="shared" si="53"/>
        <v>0</v>
      </c>
      <c r="G1157" s="108">
        <f t="shared" si="53"/>
        <v>0</v>
      </c>
      <c r="H1157" s="108">
        <f t="shared" si="53"/>
        <v>0</v>
      </c>
      <c r="I1157" s="108">
        <f t="shared" si="53"/>
        <v>0</v>
      </c>
      <c r="J1157" s="108">
        <f t="shared" si="53"/>
        <v>0</v>
      </c>
      <c r="K1157" s="108">
        <f t="shared" ref="K1157:P1157" si="54">+K195+K201+K207+K213+K219+K225+K231+K237+K243+K249+K255+K261+K267+K273+K279+K285+K291+K297</f>
        <v>0</v>
      </c>
      <c r="L1157" s="108">
        <f t="shared" si="54"/>
        <v>0</v>
      </c>
      <c r="M1157" s="108">
        <f t="shared" si="54"/>
        <v>0</v>
      </c>
      <c r="N1157" s="108">
        <f t="shared" si="54"/>
        <v>0</v>
      </c>
      <c r="O1157" s="108">
        <f t="shared" si="54"/>
        <v>0</v>
      </c>
      <c r="P1157" s="108">
        <f t="shared" si="54"/>
        <v>0</v>
      </c>
    </row>
    <row r="1158" spans="1:16">
      <c r="A1158" s="102"/>
      <c r="B1158" s="20" t="s">
        <v>661</v>
      </c>
      <c r="C1158" s="5" t="s">
        <v>525</v>
      </c>
      <c r="D1158" s="108">
        <f t="shared" ref="D1158:J1158" si="55">+D303+D309+D315+D322+D328+D334+D340+D346+D352+D359+D365+D371+D377+D383+D389+D396+D402+D408</f>
        <v>0</v>
      </c>
      <c r="E1158" s="108">
        <f t="shared" si="55"/>
        <v>0</v>
      </c>
      <c r="F1158" s="108">
        <f t="shared" si="55"/>
        <v>0</v>
      </c>
      <c r="G1158" s="108">
        <f t="shared" si="55"/>
        <v>0</v>
      </c>
      <c r="H1158" s="108">
        <f t="shared" si="55"/>
        <v>0</v>
      </c>
      <c r="I1158" s="108">
        <f t="shared" si="55"/>
        <v>0</v>
      </c>
      <c r="J1158" s="108">
        <f t="shared" si="55"/>
        <v>0</v>
      </c>
      <c r="K1158" s="108">
        <f t="shared" ref="K1158:P1158" si="56">+K303+K309+K315+K322+K328+K334+K340+K346+K352+K359+K365+K371+K377+K383+K389+K396+K402+K408</f>
        <v>0</v>
      </c>
      <c r="L1158" s="108">
        <f t="shared" si="56"/>
        <v>0</v>
      </c>
      <c r="M1158" s="108">
        <f t="shared" si="56"/>
        <v>0</v>
      </c>
      <c r="N1158" s="108">
        <f t="shared" si="56"/>
        <v>0</v>
      </c>
      <c r="O1158" s="108">
        <f t="shared" si="56"/>
        <v>0</v>
      </c>
      <c r="P1158" s="108">
        <f t="shared" si="56"/>
        <v>0</v>
      </c>
    </row>
    <row r="1159" spans="1:16">
      <c r="A1159" s="102"/>
      <c r="B1159" s="5">
        <f t="shared" ref="B1159:J1159" si="57">+B431</f>
        <v>16</v>
      </c>
      <c r="C1159" s="5" t="str">
        <f t="shared" si="57"/>
        <v>CUENTAS POR COBRAR</v>
      </c>
      <c r="D1159" s="108">
        <f t="shared" si="57"/>
        <v>0</v>
      </c>
      <c r="E1159" s="108">
        <f t="shared" si="57"/>
        <v>0</v>
      </c>
      <c r="F1159" s="108">
        <f t="shared" si="57"/>
        <v>0</v>
      </c>
      <c r="G1159" s="108">
        <f t="shared" si="57"/>
        <v>0</v>
      </c>
      <c r="H1159" s="108">
        <f t="shared" si="57"/>
        <v>0</v>
      </c>
      <c r="I1159" s="108">
        <f t="shared" si="57"/>
        <v>0</v>
      </c>
      <c r="J1159" s="108">
        <f t="shared" si="57"/>
        <v>0</v>
      </c>
      <c r="K1159" s="108">
        <f t="shared" ref="K1159:P1159" si="58">+K431</f>
        <v>0</v>
      </c>
      <c r="L1159" s="108">
        <f t="shared" si="58"/>
        <v>0</v>
      </c>
      <c r="M1159" s="108">
        <f t="shared" si="58"/>
        <v>0</v>
      </c>
      <c r="N1159" s="108">
        <f t="shared" si="58"/>
        <v>1.26</v>
      </c>
      <c r="O1159" s="108">
        <f t="shared" si="58"/>
        <v>7.2260000000000005E-2</v>
      </c>
      <c r="P1159" s="108">
        <f t="shared" si="58"/>
        <v>7.2260000000000005E-2</v>
      </c>
    </row>
    <row r="1160" spans="1:16">
      <c r="A1160" s="102"/>
      <c r="B1160" s="5">
        <f>-B486</f>
        <v>-1699</v>
      </c>
      <c r="C1160" s="5" t="str">
        <f>C486</f>
        <v>(Provisión para cuentas por cobrar)</v>
      </c>
      <c r="D1160" s="108">
        <f t="shared" ref="D1160:J1160" si="59">-D486</f>
        <v>0</v>
      </c>
      <c r="E1160" s="108">
        <f t="shared" si="59"/>
        <v>0</v>
      </c>
      <c r="F1160" s="108">
        <f t="shared" si="59"/>
        <v>0</v>
      </c>
      <c r="G1160" s="108">
        <f t="shared" si="59"/>
        <v>0</v>
      </c>
      <c r="H1160" s="108">
        <f t="shared" si="59"/>
        <v>0</v>
      </c>
      <c r="I1160" s="108">
        <f t="shared" si="59"/>
        <v>0</v>
      </c>
      <c r="J1160" s="108">
        <f t="shared" si="59"/>
        <v>0</v>
      </c>
      <c r="K1160" s="108">
        <f t="shared" ref="K1160:P1160" si="60">-K486</f>
        <v>0</v>
      </c>
      <c r="L1160" s="108">
        <f t="shared" si="60"/>
        <v>0</v>
      </c>
      <c r="M1160" s="108">
        <f t="shared" si="60"/>
        <v>0</v>
      </c>
      <c r="N1160" s="108">
        <f t="shared" si="60"/>
        <v>0</v>
      </c>
      <c r="O1160" s="108">
        <f t="shared" si="60"/>
        <v>0</v>
      </c>
      <c r="P1160" s="108">
        <f t="shared" si="60"/>
        <v>0</v>
      </c>
    </row>
    <row r="1161" spans="1:16">
      <c r="A1161" s="102"/>
      <c r="B1161" s="5">
        <f t="shared" ref="B1161:J1161" si="61">+B489</f>
        <v>17</v>
      </c>
      <c r="C1161" s="5" t="str">
        <f t="shared" si="61"/>
        <v>BIENES REALIZABLES, ADJUDICADOS POR PAGO, DE ARRENDAMIENTO MERCANTIL Y NO UTILIZADOS POR LA INSTITUCION</v>
      </c>
      <c r="D1161" s="108">
        <f t="shared" si="61"/>
        <v>0</v>
      </c>
      <c r="E1161" s="108">
        <f t="shared" si="61"/>
        <v>0</v>
      </c>
      <c r="F1161" s="108">
        <f t="shared" si="61"/>
        <v>0</v>
      </c>
      <c r="G1161" s="108">
        <f t="shared" si="61"/>
        <v>0</v>
      </c>
      <c r="H1161" s="108">
        <f t="shared" si="61"/>
        <v>0</v>
      </c>
      <c r="I1161" s="108">
        <f t="shared" si="61"/>
        <v>0</v>
      </c>
      <c r="J1161" s="108">
        <f t="shared" si="61"/>
        <v>0</v>
      </c>
      <c r="K1161" s="108">
        <f t="shared" ref="K1161:P1161" si="62">+K489</f>
        <v>0</v>
      </c>
      <c r="L1161" s="108">
        <f t="shared" si="62"/>
        <v>0</v>
      </c>
      <c r="M1161" s="108">
        <f t="shared" si="62"/>
        <v>0</v>
      </c>
      <c r="N1161" s="108">
        <f t="shared" si="62"/>
        <v>0</v>
      </c>
      <c r="O1161" s="108">
        <f t="shared" si="62"/>
        <v>0</v>
      </c>
      <c r="P1161" s="108">
        <f t="shared" si="62"/>
        <v>0</v>
      </c>
    </row>
    <row r="1162" spans="1:16">
      <c r="A1162" s="102"/>
      <c r="B1162" s="5">
        <f>-B491</f>
        <v>-170105</v>
      </c>
      <c r="C1162" s="5" t="str">
        <f>C491</f>
        <v>Terrenos</v>
      </c>
      <c r="D1162" s="108">
        <f t="shared" ref="D1162:J1164" si="63">-D491</f>
        <v>0</v>
      </c>
      <c r="E1162" s="108">
        <f t="shared" si="63"/>
        <v>0</v>
      </c>
      <c r="F1162" s="108">
        <f t="shared" si="63"/>
        <v>0</v>
      </c>
      <c r="G1162" s="108">
        <f t="shared" si="63"/>
        <v>0</v>
      </c>
      <c r="H1162" s="108">
        <f t="shared" si="63"/>
        <v>0</v>
      </c>
      <c r="I1162" s="108">
        <f t="shared" si="63"/>
        <v>0</v>
      </c>
      <c r="J1162" s="108">
        <f t="shared" si="63"/>
        <v>0</v>
      </c>
      <c r="K1162" s="108">
        <f t="shared" ref="K1162:P1162" si="64">-K491</f>
        <v>0</v>
      </c>
      <c r="L1162" s="108">
        <f t="shared" si="64"/>
        <v>0</v>
      </c>
      <c r="M1162" s="108">
        <f t="shared" si="64"/>
        <v>0</v>
      </c>
      <c r="N1162" s="108">
        <f t="shared" si="64"/>
        <v>0</v>
      </c>
      <c r="O1162" s="108">
        <f t="shared" si="64"/>
        <v>0</v>
      </c>
      <c r="P1162" s="108">
        <f t="shared" si="64"/>
        <v>0</v>
      </c>
    </row>
    <row r="1163" spans="1:16">
      <c r="A1163" s="102"/>
      <c r="B1163" s="5">
        <f>-B492</f>
        <v>-170110</v>
      </c>
      <c r="C1163" s="5" t="str">
        <f>C492</f>
        <v>Obras de urbanización</v>
      </c>
      <c r="D1163" s="108">
        <f t="shared" si="63"/>
        <v>0</v>
      </c>
      <c r="E1163" s="108">
        <f t="shared" si="63"/>
        <v>0</v>
      </c>
      <c r="F1163" s="108">
        <f t="shared" si="63"/>
        <v>0</v>
      </c>
      <c r="G1163" s="108">
        <f t="shared" si="63"/>
        <v>0</v>
      </c>
      <c r="H1163" s="108">
        <f t="shared" si="63"/>
        <v>0</v>
      </c>
      <c r="I1163" s="108">
        <f t="shared" si="63"/>
        <v>0</v>
      </c>
      <c r="J1163" s="108">
        <f t="shared" si="63"/>
        <v>0</v>
      </c>
      <c r="K1163" s="108">
        <f t="shared" ref="K1163:P1163" si="65">-K492</f>
        <v>0</v>
      </c>
      <c r="L1163" s="108">
        <f t="shared" si="65"/>
        <v>0</v>
      </c>
      <c r="M1163" s="108">
        <f t="shared" si="65"/>
        <v>0</v>
      </c>
      <c r="N1163" s="108">
        <f t="shared" si="65"/>
        <v>0</v>
      </c>
      <c r="O1163" s="108">
        <f t="shared" si="65"/>
        <v>0</v>
      </c>
      <c r="P1163" s="108">
        <f t="shared" si="65"/>
        <v>0</v>
      </c>
    </row>
    <row r="1164" spans="1:16">
      <c r="A1164" s="102"/>
      <c r="B1164" s="5">
        <f>-B493</f>
        <v>-170115</v>
      </c>
      <c r="C1164" s="5" t="str">
        <f>C493</f>
        <v>Obras de edificación</v>
      </c>
      <c r="D1164" s="108">
        <f t="shared" si="63"/>
        <v>0</v>
      </c>
      <c r="E1164" s="108">
        <f t="shared" si="63"/>
        <v>0</v>
      </c>
      <c r="F1164" s="108">
        <f t="shared" si="63"/>
        <v>0</v>
      </c>
      <c r="G1164" s="108">
        <f t="shared" si="63"/>
        <v>0</v>
      </c>
      <c r="H1164" s="108">
        <f t="shared" si="63"/>
        <v>0</v>
      </c>
      <c r="I1164" s="108">
        <f t="shared" si="63"/>
        <v>0</v>
      </c>
      <c r="J1164" s="108">
        <f t="shared" si="63"/>
        <v>0</v>
      </c>
      <c r="K1164" s="108">
        <f t="shared" ref="K1164:P1164" si="66">-K493</f>
        <v>0</v>
      </c>
      <c r="L1164" s="108">
        <f t="shared" si="66"/>
        <v>0</v>
      </c>
      <c r="M1164" s="108">
        <f t="shared" si="66"/>
        <v>0</v>
      </c>
      <c r="N1164" s="108">
        <f t="shared" si="66"/>
        <v>0</v>
      </c>
      <c r="O1164" s="108">
        <f t="shared" si="66"/>
        <v>0</v>
      </c>
      <c r="P1164" s="108">
        <f t="shared" si="66"/>
        <v>0</v>
      </c>
    </row>
    <row r="1165" spans="1:16">
      <c r="A1165" s="102"/>
      <c r="B1165" s="5">
        <f>-B533</f>
        <v>-1799</v>
      </c>
      <c r="C1165" s="5" t="str">
        <f>C533</f>
        <v>(Provisión para bienes realizables, adjudicados por pago y recuperados)</v>
      </c>
      <c r="D1165" s="108">
        <f t="shared" ref="D1165:J1165" si="67">-D533</f>
        <v>0</v>
      </c>
      <c r="E1165" s="108">
        <f t="shared" si="67"/>
        <v>0</v>
      </c>
      <c r="F1165" s="108">
        <f t="shared" si="67"/>
        <v>0</v>
      </c>
      <c r="G1165" s="108">
        <f t="shared" si="67"/>
        <v>0</v>
      </c>
      <c r="H1165" s="108">
        <f t="shared" si="67"/>
        <v>0</v>
      </c>
      <c r="I1165" s="108">
        <f t="shared" si="67"/>
        <v>0</v>
      </c>
      <c r="J1165" s="108">
        <f t="shared" si="67"/>
        <v>0</v>
      </c>
      <c r="K1165" s="108">
        <f t="shared" ref="K1165:P1165" si="68">-K533</f>
        <v>0</v>
      </c>
      <c r="L1165" s="108">
        <f t="shared" si="68"/>
        <v>0</v>
      </c>
      <c r="M1165" s="108">
        <f t="shared" si="68"/>
        <v>0</v>
      </c>
      <c r="N1165" s="108">
        <f t="shared" si="68"/>
        <v>0</v>
      </c>
      <c r="O1165" s="108">
        <f t="shared" si="68"/>
        <v>0</v>
      </c>
      <c r="P1165" s="108">
        <f t="shared" si="68"/>
        <v>0</v>
      </c>
    </row>
    <row r="1166" spans="1:16">
      <c r="A1166" s="102"/>
      <c r="B1166" s="5">
        <f t="shared" ref="B1166:J1166" si="69">+B538</f>
        <v>18</v>
      </c>
      <c r="C1166" s="5" t="str">
        <f t="shared" si="69"/>
        <v>PROPIEDADES Y EQUIPO</v>
      </c>
      <c r="D1166" s="108">
        <f t="shared" si="69"/>
        <v>0</v>
      </c>
      <c r="E1166" s="108">
        <f t="shared" si="69"/>
        <v>0</v>
      </c>
      <c r="F1166" s="108">
        <f t="shared" si="69"/>
        <v>0</v>
      </c>
      <c r="G1166" s="108">
        <f t="shared" si="69"/>
        <v>0</v>
      </c>
      <c r="H1166" s="108">
        <f t="shared" si="69"/>
        <v>0</v>
      </c>
      <c r="I1166" s="108">
        <f t="shared" si="69"/>
        <v>0</v>
      </c>
      <c r="J1166" s="108">
        <f t="shared" si="69"/>
        <v>0</v>
      </c>
      <c r="K1166" s="108">
        <f t="shared" ref="K1166:P1166" si="70">+K538</f>
        <v>0</v>
      </c>
      <c r="L1166" s="108">
        <f t="shared" si="70"/>
        <v>0</v>
      </c>
      <c r="M1166" s="108">
        <f t="shared" si="70"/>
        <v>0</v>
      </c>
      <c r="N1166" s="108">
        <f t="shared" si="70"/>
        <v>116.58944</v>
      </c>
      <c r="O1166" s="108">
        <f t="shared" si="70"/>
        <v>132.81256999999999</v>
      </c>
      <c r="P1166" s="108">
        <f t="shared" si="70"/>
        <v>136.18597</v>
      </c>
    </row>
    <row r="1167" spans="1:16">
      <c r="A1167" s="102"/>
      <c r="B1167" s="5">
        <f t="shared" ref="B1167:J1167" si="71">+B558</f>
        <v>19</v>
      </c>
      <c r="C1167" s="5" t="str">
        <f t="shared" si="71"/>
        <v>OTROS ACTIVOS</v>
      </c>
      <c r="D1167" s="108">
        <f t="shared" si="71"/>
        <v>0</v>
      </c>
      <c r="E1167" s="108">
        <f t="shared" si="71"/>
        <v>0</v>
      </c>
      <c r="F1167" s="108">
        <f t="shared" si="71"/>
        <v>0</v>
      </c>
      <c r="G1167" s="108">
        <f t="shared" si="71"/>
        <v>0</v>
      </c>
      <c r="H1167" s="108">
        <f t="shared" si="71"/>
        <v>0</v>
      </c>
      <c r="I1167" s="108">
        <f t="shared" si="71"/>
        <v>0</v>
      </c>
      <c r="J1167" s="108">
        <f t="shared" si="71"/>
        <v>0</v>
      </c>
      <c r="K1167" s="108">
        <f t="shared" ref="K1167:P1167" si="72">+K558</f>
        <v>0</v>
      </c>
      <c r="L1167" s="108">
        <f t="shared" si="72"/>
        <v>0</v>
      </c>
      <c r="M1167" s="108">
        <f t="shared" si="72"/>
        <v>0</v>
      </c>
      <c r="N1167" s="108">
        <f t="shared" si="72"/>
        <v>5.0771199999999999</v>
      </c>
      <c r="O1167" s="108">
        <f t="shared" si="72"/>
        <v>3.9775500000000004</v>
      </c>
      <c r="P1167" s="108">
        <f t="shared" si="72"/>
        <v>3.8639099999999997</v>
      </c>
    </row>
    <row r="1168" spans="1:16">
      <c r="A1168" s="102"/>
      <c r="B1168" s="5">
        <f>-B617</f>
        <v>-1999</v>
      </c>
      <c r="C1168" s="5" t="str">
        <f>C617</f>
        <v>(Provisión para otros activos irrecuperables)</v>
      </c>
      <c r="D1168" s="108">
        <f t="shared" ref="D1168:J1168" si="73">-D617</f>
        <v>0</v>
      </c>
      <c r="E1168" s="108">
        <f t="shared" si="73"/>
        <v>0</v>
      </c>
      <c r="F1168" s="108">
        <f t="shared" si="73"/>
        <v>0</v>
      </c>
      <c r="G1168" s="108">
        <f t="shared" si="73"/>
        <v>0</v>
      </c>
      <c r="H1168" s="108">
        <f t="shared" si="73"/>
        <v>0</v>
      </c>
      <c r="I1168" s="108">
        <f t="shared" si="73"/>
        <v>0</v>
      </c>
      <c r="J1168" s="108">
        <f t="shared" si="73"/>
        <v>0</v>
      </c>
      <c r="K1168" s="108">
        <f t="shared" ref="K1168:P1168" si="74">-K617</f>
        <v>0</v>
      </c>
      <c r="L1168" s="108">
        <f t="shared" si="74"/>
        <v>0</v>
      </c>
      <c r="M1168" s="108">
        <f t="shared" si="74"/>
        <v>0</v>
      </c>
      <c r="N1168" s="108">
        <f t="shared" si="74"/>
        <v>0</v>
      </c>
      <c r="O1168" s="108">
        <f t="shared" si="74"/>
        <v>0</v>
      </c>
      <c r="P1168" s="108">
        <f t="shared" si="74"/>
        <v>0</v>
      </c>
    </row>
    <row r="1169" spans="1:16">
      <c r="A1169" s="102"/>
      <c r="B1169" s="5">
        <f>-B559</f>
        <v>-1901</v>
      </c>
      <c r="C1169" s="5" t="str">
        <f>C559</f>
        <v>Inversiones en acciones y participaciones</v>
      </c>
      <c r="D1169" s="108">
        <f t="shared" ref="D1169:J1169" si="75">-D559</f>
        <v>0</v>
      </c>
      <c r="E1169" s="108">
        <f t="shared" si="75"/>
        <v>0</v>
      </c>
      <c r="F1169" s="108">
        <f t="shared" si="75"/>
        <v>0</v>
      </c>
      <c r="G1169" s="108">
        <f t="shared" si="75"/>
        <v>0</v>
      </c>
      <c r="H1169" s="108">
        <f t="shared" si="75"/>
        <v>0</v>
      </c>
      <c r="I1169" s="108">
        <f t="shared" si="75"/>
        <v>0</v>
      </c>
      <c r="J1169" s="108">
        <f t="shared" si="75"/>
        <v>0</v>
      </c>
      <c r="K1169" s="108">
        <f t="shared" ref="K1169:P1169" si="76">-K559</f>
        <v>0</v>
      </c>
      <c r="L1169" s="108">
        <f t="shared" si="76"/>
        <v>0</v>
      </c>
      <c r="M1169" s="108">
        <f t="shared" si="76"/>
        <v>0</v>
      </c>
      <c r="N1169" s="108">
        <f t="shared" si="76"/>
        <v>0</v>
      </c>
      <c r="O1169" s="108">
        <f t="shared" si="76"/>
        <v>0</v>
      </c>
      <c r="P1169" s="108">
        <f t="shared" si="76"/>
        <v>0</v>
      </c>
    </row>
    <row r="1170" spans="1:16">
      <c r="A1170" s="102"/>
      <c r="B1170" s="5">
        <f>-B566</f>
        <v>-190205</v>
      </c>
      <c r="C1170" s="5" t="str">
        <f>C566</f>
        <v>Inversiones</v>
      </c>
      <c r="D1170" s="108">
        <f t="shared" ref="D1170:J1173" si="77">-D566</f>
        <v>0</v>
      </c>
      <c r="E1170" s="108">
        <f t="shared" si="77"/>
        <v>0</v>
      </c>
      <c r="F1170" s="108">
        <f t="shared" si="77"/>
        <v>0</v>
      </c>
      <c r="G1170" s="108">
        <f t="shared" si="77"/>
        <v>0</v>
      </c>
      <c r="H1170" s="108">
        <f t="shared" si="77"/>
        <v>0</v>
      </c>
      <c r="I1170" s="108">
        <f t="shared" si="77"/>
        <v>0</v>
      </c>
      <c r="J1170" s="108">
        <f t="shared" si="77"/>
        <v>0</v>
      </c>
      <c r="K1170" s="108">
        <f t="shared" ref="K1170:P1170" si="78">-K566</f>
        <v>0</v>
      </c>
      <c r="L1170" s="108">
        <f t="shared" si="78"/>
        <v>0</v>
      </c>
      <c r="M1170" s="108">
        <f t="shared" si="78"/>
        <v>0</v>
      </c>
      <c r="N1170" s="108">
        <f t="shared" si="78"/>
        <v>0</v>
      </c>
      <c r="O1170" s="108">
        <f t="shared" si="78"/>
        <v>0</v>
      </c>
      <c r="P1170" s="108">
        <f t="shared" si="78"/>
        <v>0</v>
      </c>
    </row>
    <row r="1171" spans="1:16">
      <c r="A1171" s="102"/>
      <c r="B1171" s="5">
        <f>-B567</f>
        <v>-190210</v>
      </c>
      <c r="C1171" s="5" t="str">
        <f>C567</f>
        <v>Cartera de créditos por vencer</v>
      </c>
      <c r="D1171" s="108">
        <f t="shared" si="77"/>
        <v>0</v>
      </c>
      <c r="E1171" s="108">
        <f t="shared" si="77"/>
        <v>0</v>
      </c>
      <c r="F1171" s="108">
        <f t="shared" si="77"/>
        <v>0</v>
      </c>
      <c r="G1171" s="108">
        <f t="shared" si="77"/>
        <v>0</v>
      </c>
      <c r="H1171" s="108">
        <f t="shared" si="77"/>
        <v>0</v>
      </c>
      <c r="I1171" s="108">
        <f t="shared" si="77"/>
        <v>0</v>
      </c>
      <c r="J1171" s="108">
        <f t="shared" si="77"/>
        <v>0</v>
      </c>
      <c r="K1171" s="108">
        <f t="shared" ref="K1171:P1171" si="79">-K567</f>
        <v>0</v>
      </c>
      <c r="L1171" s="108">
        <f t="shared" si="79"/>
        <v>0</v>
      </c>
      <c r="M1171" s="108">
        <f t="shared" si="79"/>
        <v>0</v>
      </c>
      <c r="N1171" s="108">
        <f t="shared" si="79"/>
        <v>0</v>
      </c>
      <c r="O1171" s="108">
        <f t="shared" si="79"/>
        <v>0</v>
      </c>
      <c r="P1171" s="108">
        <f t="shared" si="79"/>
        <v>0</v>
      </c>
    </row>
    <row r="1172" spans="1:16">
      <c r="A1172" s="102"/>
      <c r="B1172" s="5">
        <f>-B568</f>
        <v>-190215</v>
      </c>
      <c r="C1172" s="5" t="str">
        <f>C568</f>
        <v>Cartera de créditos refinanciada por vencer</v>
      </c>
      <c r="D1172" s="108">
        <f t="shared" si="77"/>
        <v>0</v>
      </c>
      <c r="E1172" s="108">
        <f t="shared" si="77"/>
        <v>0</v>
      </c>
      <c r="F1172" s="108">
        <f t="shared" si="77"/>
        <v>0</v>
      </c>
      <c r="G1172" s="108">
        <f t="shared" si="77"/>
        <v>0</v>
      </c>
      <c r="H1172" s="108">
        <f t="shared" si="77"/>
        <v>0</v>
      </c>
      <c r="I1172" s="108">
        <f t="shared" si="77"/>
        <v>0</v>
      </c>
      <c r="J1172" s="108">
        <f t="shared" si="77"/>
        <v>0</v>
      </c>
      <c r="K1172" s="108">
        <f t="shared" ref="K1172:P1172" si="80">-K568</f>
        <v>0</v>
      </c>
      <c r="L1172" s="108">
        <f t="shared" si="80"/>
        <v>0</v>
      </c>
      <c r="M1172" s="108">
        <f t="shared" si="80"/>
        <v>0</v>
      </c>
      <c r="N1172" s="108">
        <f t="shared" si="80"/>
        <v>0</v>
      </c>
      <c r="O1172" s="108">
        <f t="shared" si="80"/>
        <v>0</v>
      </c>
      <c r="P1172" s="108">
        <f t="shared" si="80"/>
        <v>0</v>
      </c>
    </row>
    <row r="1173" spans="1:16">
      <c r="A1173" s="102"/>
      <c r="B1173" s="5">
        <f>-B569</f>
        <v>-190220</v>
      </c>
      <c r="C1173" s="5" t="str">
        <f>C569</f>
        <v>Cartera de créditos reestructurada por vencer</v>
      </c>
      <c r="D1173" s="108">
        <f t="shared" si="77"/>
        <v>0</v>
      </c>
      <c r="E1173" s="108">
        <f t="shared" si="77"/>
        <v>0</v>
      </c>
      <c r="F1173" s="108">
        <f t="shared" si="77"/>
        <v>0</v>
      </c>
      <c r="G1173" s="108">
        <f t="shared" si="77"/>
        <v>0</v>
      </c>
      <c r="H1173" s="108">
        <f t="shared" si="77"/>
        <v>0</v>
      </c>
      <c r="I1173" s="108">
        <f t="shared" si="77"/>
        <v>0</v>
      </c>
      <c r="J1173" s="108">
        <f t="shared" si="77"/>
        <v>0</v>
      </c>
      <c r="K1173" s="108">
        <f t="shared" ref="K1173:P1173" si="81">-K569</f>
        <v>0</v>
      </c>
      <c r="L1173" s="108">
        <f t="shared" si="81"/>
        <v>0</v>
      </c>
      <c r="M1173" s="108">
        <f t="shared" si="81"/>
        <v>0</v>
      </c>
      <c r="N1173" s="108">
        <f t="shared" si="81"/>
        <v>0</v>
      </c>
      <c r="O1173" s="108">
        <f t="shared" si="81"/>
        <v>0</v>
      </c>
      <c r="P1173" s="108">
        <f t="shared" si="81"/>
        <v>0</v>
      </c>
    </row>
    <row r="1174" spans="1:16">
      <c r="A1174" s="102"/>
      <c r="B1174" s="5">
        <f>-B576</f>
        <v>-190240</v>
      </c>
      <c r="C1174" s="5" t="str">
        <f>C576</f>
        <v>Deudores por aceptación</v>
      </c>
      <c r="D1174" s="108">
        <f t="shared" ref="D1174:J1174" si="82">-D576</f>
        <v>0</v>
      </c>
      <c r="E1174" s="108">
        <f t="shared" si="82"/>
        <v>0</v>
      </c>
      <c r="F1174" s="108">
        <f t="shared" si="82"/>
        <v>0</v>
      </c>
      <c r="G1174" s="108">
        <f t="shared" si="82"/>
        <v>0</v>
      </c>
      <c r="H1174" s="108">
        <f t="shared" si="82"/>
        <v>0</v>
      </c>
      <c r="I1174" s="108">
        <f t="shared" si="82"/>
        <v>0</v>
      </c>
      <c r="J1174" s="108">
        <f t="shared" si="82"/>
        <v>0</v>
      </c>
      <c r="K1174" s="108">
        <f t="shared" ref="K1174:P1174" si="83">-K576</f>
        <v>0</v>
      </c>
      <c r="L1174" s="108">
        <f t="shared" si="83"/>
        <v>0</v>
      </c>
      <c r="M1174" s="108">
        <f t="shared" si="83"/>
        <v>0</v>
      </c>
      <c r="N1174" s="108">
        <f t="shared" si="83"/>
        <v>0</v>
      </c>
      <c r="O1174" s="108">
        <f t="shared" si="83"/>
        <v>0</v>
      </c>
      <c r="P1174" s="108">
        <f t="shared" si="83"/>
        <v>0</v>
      </c>
    </row>
    <row r="1175" spans="1:16">
      <c r="A1175" s="102"/>
      <c r="B1175" s="5">
        <f>-B578</f>
        <v>-190250</v>
      </c>
      <c r="C1175" s="5" t="str">
        <f>C578</f>
        <v>Bienes realizables</v>
      </c>
      <c r="D1175" s="108">
        <f t="shared" ref="D1175:J1175" si="84">-D578</f>
        <v>0</v>
      </c>
      <c r="E1175" s="108">
        <f t="shared" si="84"/>
        <v>0</v>
      </c>
      <c r="F1175" s="108">
        <f t="shared" si="84"/>
        <v>0</v>
      </c>
      <c r="G1175" s="108">
        <f t="shared" si="84"/>
        <v>0</v>
      </c>
      <c r="H1175" s="108">
        <f t="shared" si="84"/>
        <v>0</v>
      </c>
      <c r="I1175" s="108">
        <f t="shared" si="84"/>
        <v>0</v>
      </c>
      <c r="J1175" s="108">
        <f t="shared" si="84"/>
        <v>0</v>
      </c>
      <c r="K1175" s="108">
        <f t="shared" ref="K1175:P1175" si="85">-K578</f>
        <v>0</v>
      </c>
      <c r="L1175" s="108">
        <f t="shared" si="85"/>
        <v>0</v>
      </c>
      <c r="M1175" s="108">
        <f t="shared" si="85"/>
        <v>0</v>
      </c>
      <c r="N1175" s="108">
        <f t="shared" si="85"/>
        <v>0</v>
      </c>
      <c r="O1175" s="108">
        <f t="shared" si="85"/>
        <v>0</v>
      </c>
      <c r="P1175" s="108">
        <f t="shared" si="85"/>
        <v>0</v>
      </c>
    </row>
    <row r="1176" spans="1:16">
      <c r="A1176" s="102"/>
      <c r="B1176" s="5">
        <f>-B584</f>
        <v>-190280</v>
      </c>
      <c r="C1176" s="5" t="str">
        <f>C584</f>
        <v>Inversiones en acciones y participaciones</v>
      </c>
      <c r="D1176" s="108">
        <f t="shared" ref="D1176:J1178" si="86">-D584</f>
        <v>0</v>
      </c>
      <c r="E1176" s="108">
        <f t="shared" si="86"/>
        <v>0</v>
      </c>
      <c r="F1176" s="108">
        <f t="shared" si="86"/>
        <v>0</v>
      </c>
      <c r="G1176" s="108">
        <f t="shared" si="86"/>
        <v>0</v>
      </c>
      <c r="H1176" s="108">
        <f t="shared" si="86"/>
        <v>0</v>
      </c>
      <c r="I1176" s="108">
        <f t="shared" si="86"/>
        <v>0</v>
      </c>
      <c r="J1176" s="108">
        <f t="shared" si="86"/>
        <v>0</v>
      </c>
      <c r="K1176" s="108">
        <f t="shared" ref="K1176:P1176" si="87">-K584</f>
        <v>0</v>
      </c>
      <c r="L1176" s="108">
        <f t="shared" si="87"/>
        <v>0</v>
      </c>
      <c r="M1176" s="108">
        <f t="shared" si="87"/>
        <v>0</v>
      </c>
      <c r="N1176" s="108">
        <f t="shared" si="87"/>
        <v>0</v>
      </c>
      <c r="O1176" s="108">
        <f t="shared" si="87"/>
        <v>0</v>
      </c>
      <c r="P1176" s="108">
        <f t="shared" si="87"/>
        <v>0</v>
      </c>
    </row>
    <row r="1177" spans="1:16">
      <c r="A1177" s="102"/>
      <c r="B1177" s="5">
        <f>-B585</f>
        <v>-190286</v>
      </c>
      <c r="C1177" s="5" t="str">
        <f>C585</f>
        <v>Fondos de liquidez</v>
      </c>
      <c r="D1177" s="108">
        <f t="shared" si="86"/>
        <v>0</v>
      </c>
      <c r="E1177" s="108">
        <f t="shared" si="86"/>
        <v>0</v>
      </c>
      <c r="F1177" s="108">
        <f t="shared" si="86"/>
        <v>0</v>
      </c>
      <c r="G1177" s="108">
        <f t="shared" si="86"/>
        <v>0</v>
      </c>
      <c r="H1177" s="108">
        <f t="shared" si="86"/>
        <v>0</v>
      </c>
      <c r="I1177" s="108">
        <f t="shared" si="86"/>
        <v>0</v>
      </c>
      <c r="J1177" s="108">
        <f t="shared" si="86"/>
        <v>0</v>
      </c>
      <c r="K1177" s="108">
        <f t="shared" ref="K1177:P1177" si="88">-K585</f>
        <v>0</v>
      </c>
      <c r="L1177" s="108">
        <f t="shared" si="88"/>
        <v>0</v>
      </c>
      <c r="M1177" s="108">
        <f t="shared" si="88"/>
        <v>0</v>
      </c>
      <c r="N1177" s="108">
        <f t="shared" si="88"/>
        <v>0</v>
      </c>
      <c r="O1177" s="108">
        <f t="shared" si="88"/>
        <v>0</v>
      </c>
      <c r="P1177" s="108">
        <f t="shared" si="88"/>
        <v>0</v>
      </c>
    </row>
    <row r="1178" spans="1:16">
      <c r="A1178" s="102"/>
      <c r="B1178" s="5">
        <f>-B586</f>
        <v>-1903</v>
      </c>
      <c r="C1178" s="5" t="str">
        <f>C586</f>
        <v>Otras inversiones en participaciones</v>
      </c>
      <c r="D1178" s="108">
        <f t="shared" si="86"/>
        <v>0</v>
      </c>
      <c r="E1178" s="108">
        <f t="shared" si="86"/>
        <v>0</v>
      </c>
      <c r="F1178" s="108">
        <f t="shared" si="86"/>
        <v>0</v>
      </c>
      <c r="G1178" s="108">
        <f t="shared" si="86"/>
        <v>0</v>
      </c>
      <c r="H1178" s="108">
        <f t="shared" si="86"/>
        <v>0</v>
      </c>
      <c r="I1178" s="108">
        <f t="shared" si="86"/>
        <v>0</v>
      </c>
      <c r="J1178" s="108">
        <f t="shared" si="86"/>
        <v>0</v>
      </c>
      <c r="K1178" s="108">
        <f t="shared" ref="K1178:P1178" si="89">-K586</f>
        <v>0</v>
      </c>
      <c r="L1178" s="108">
        <f t="shared" si="89"/>
        <v>0</v>
      </c>
      <c r="M1178" s="108">
        <f t="shared" si="89"/>
        <v>0</v>
      </c>
      <c r="N1178" s="108">
        <f t="shared" si="89"/>
        <v>0</v>
      </c>
      <c r="O1178" s="108">
        <f t="shared" si="89"/>
        <v>0</v>
      </c>
      <c r="P1178" s="108">
        <f t="shared" si="89"/>
        <v>0</v>
      </c>
    </row>
    <row r="1179" spans="1:16" ht="15">
      <c r="A1179" s="102"/>
      <c r="B1179" s="13" t="s">
        <v>526</v>
      </c>
      <c r="C1179" s="13" t="s">
        <v>527</v>
      </c>
      <c r="D1179" s="108">
        <f>SUM(D1155:D1178)</f>
        <v>0</v>
      </c>
      <c r="E1179" s="108">
        <f t="shared" ref="E1179:J1179" si="90">SUM(E1155:E1178)</f>
        <v>0</v>
      </c>
      <c r="F1179" s="108">
        <f t="shared" si="90"/>
        <v>0</v>
      </c>
      <c r="G1179" s="108">
        <f t="shared" si="90"/>
        <v>0</v>
      </c>
      <c r="H1179" s="108">
        <f t="shared" si="90"/>
        <v>0</v>
      </c>
      <c r="I1179" s="108">
        <f t="shared" si="90"/>
        <v>0</v>
      </c>
      <c r="J1179" s="108">
        <f t="shared" si="90"/>
        <v>0</v>
      </c>
      <c r="K1179" s="108">
        <f t="shared" ref="K1179:P1179" si="91">SUM(K1155:K1178)</f>
        <v>0</v>
      </c>
      <c r="L1179" s="108">
        <f t="shared" si="91"/>
        <v>0</v>
      </c>
      <c r="M1179" s="108">
        <f t="shared" si="91"/>
        <v>0</v>
      </c>
      <c r="N1179" s="108">
        <f t="shared" si="91"/>
        <v>165.34466</v>
      </c>
      <c r="O1179" s="108">
        <f t="shared" si="91"/>
        <v>215.81310000000002</v>
      </c>
      <c r="P1179" s="108">
        <f t="shared" si="91"/>
        <v>192.6591</v>
      </c>
    </row>
    <row r="1180" spans="1:16">
      <c r="A1180" s="102"/>
      <c r="D1180" s="108"/>
      <c r="E1180" s="108"/>
      <c r="F1180" s="108"/>
      <c r="G1180" s="108"/>
      <c r="H1180" s="108"/>
      <c r="I1180" s="108"/>
      <c r="J1180" s="108"/>
      <c r="K1180" s="108"/>
      <c r="L1180" s="108"/>
      <c r="M1180" s="108"/>
      <c r="N1180" s="108"/>
      <c r="O1180" s="108"/>
      <c r="P1180" s="108"/>
    </row>
    <row r="1181" spans="1:16" ht="15">
      <c r="A1181" s="102"/>
      <c r="C1181" s="18" t="s">
        <v>531</v>
      </c>
      <c r="D1181" s="108"/>
      <c r="E1181" s="108"/>
      <c r="F1181" s="108"/>
      <c r="G1181" s="108"/>
      <c r="H1181" s="108"/>
      <c r="I1181" s="108"/>
      <c r="J1181" s="108"/>
      <c r="K1181" s="108"/>
      <c r="L1181" s="108"/>
      <c r="M1181" s="108"/>
      <c r="N1181" s="108"/>
      <c r="O1181" s="108"/>
      <c r="P1181" s="108"/>
    </row>
    <row r="1182" spans="1:16">
      <c r="A1182" s="102"/>
      <c r="B1182" s="5">
        <f t="shared" ref="B1182:J1182" si="92">+B414</f>
        <v>1499</v>
      </c>
      <c r="C1182" s="5" t="str">
        <f t="shared" si="92"/>
        <v>(Provisiones para créditos incobrables)</v>
      </c>
      <c r="D1182" s="108">
        <f t="shared" si="92"/>
        <v>0</v>
      </c>
      <c r="E1182" s="108">
        <f t="shared" si="92"/>
        <v>0</v>
      </c>
      <c r="F1182" s="108">
        <f t="shared" si="92"/>
        <v>0</v>
      </c>
      <c r="G1182" s="108">
        <f t="shared" si="92"/>
        <v>0</v>
      </c>
      <c r="H1182" s="108">
        <f t="shared" si="92"/>
        <v>0</v>
      </c>
      <c r="I1182" s="108">
        <f t="shared" si="92"/>
        <v>0</v>
      </c>
      <c r="J1182" s="108">
        <f t="shared" si="92"/>
        <v>0</v>
      </c>
      <c r="K1182" s="108">
        <f t="shared" ref="K1182:P1182" si="93">+K414</f>
        <v>0</v>
      </c>
      <c r="L1182" s="108">
        <f t="shared" si="93"/>
        <v>0</v>
      </c>
      <c r="M1182" s="108">
        <f t="shared" si="93"/>
        <v>0</v>
      </c>
      <c r="N1182" s="108">
        <f t="shared" si="93"/>
        <v>0</v>
      </c>
      <c r="O1182" s="108">
        <f t="shared" si="93"/>
        <v>0</v>
      </c>
      <c r="P1182" s="108">
        <f t="shared" si="93"/>
        <v>0</v>
      </c>
    </row>
    <row r="1183" spans="1:16">
      <c r="A1183" s="102"/>
      <c r="B1183" s="5">
        <f t="shared" ref="B1183:J1183" si="94">+B486</f>
        <v>1699</v>
      </c>
      <c r="C1183" s="5" t="str">
        <f t="shared" si="94"/>
        <v>(Provisión para cuentas por cobrar)</v>
      </c>
      <c r="D1183" s="108">
        <f t="shared" si="94"/>
        <v>0</v>
      </c>
      <c r="E1183" s="108">
        <f t="shared" si="94"/>
        <v>0</v>
      </c>
      <c r="F1183" s="108">
        <f t="shared" si="94"/>
        <v>0</v>
      </c>
      <c r="G1183" s="108">
        <f t="shared" si="94"/>
        <v>0</v>
      </c>
      <c r="H1183" s="108">
        <f t="shared" si="94"/>
        <v>0</v>
      </c>
      <c r="I1183" s="108">
        <f t="shared" si="94"/>
        <v>0</v>
      </c>
      <c r="J1183" s="108">
        <f t="shared" si="94"/>
        <v>0</v>
      </c>
      <c r="K1183" s="108">
        <f t="shared" ref="K1183:P1183" si="95">+K486</f>
        <v>0</v>
      </c>
      <c r="L1183" s="108">
        <f t="shared" si="95"/>
        <v>0</v>
      </c>
      <c r="M1183" s="108">
        <f t="shared" si="95"/>
        <v>0</v>
      </c>
      <c r="N1183" s="108">
        <f t="shared" si="95"/>
        <v>0</v>
      </c>
      <c r="O1183" s="108">
        <f t="shared" si="95"/>
        <v>0</v>
      </c>
      <c r="P1183" s="108">
        <f t="shared" si="95"/>
        <v>0</v>
      </c>
    </row>
    <row r="1184" spans="1:16">
      <c r="A1184" s="102"/>
      <c r="B1184" s="5">
        <f t="shared" ref="B1184:J1184" si="96">+B533</f>
        <v>1799</v>
      </c>
      <c r="C1184" s="5" t="str">
        <f t="shared" si="96"/>
        <v>(Provisión para bienes realizables, adjudicados por pago y recuperados)</v>
      </c>
      <c r="D1184" s="108">
        <f t="shared" si="96"/>
        <v>0</v>
      </c>
      <c r="E1184" s="108">
        <f t="shared" si="96"/>
        <v>0</v>
      </c>
      <c r="F1184" s="108">
        <f t="shared" si="96"/>
        <v>0</v>
      </c>
      <c r="G1184" s="108">
        <f t="shared" si="96"/>
        <v>0</v>
      </c>
      <c r="H1184" s="108">
        <f t="shared" si="96"/>
        <v>0</v>
      </c>
      <c r="I1184" s="108">
        <f t="shared" si="96"/>
        <v>0</v>
      </c>
      <c r="J1184" s="108">
        <f t="shared" si="96"/>
        <v>0</v>
      </c>
      <c r="K1184" s="108">
        <f t="shared" ref="K1184:P1184" si="97">+K533</f>
        <v>0</v>
      </c>
      <c r="L1184" s="108">
        <f t="shared" si="97"/>
        <v>0</v>
      </c>
      <c r="M1184" s="108">
        <f t="shared" si="97"/>
        <v>0</v>
      </c>
      <c r="N1184" s="108">
        <f t="shared" si="97"/>
        <v>0</v>
      </c>
      <c r="O1184" s="108">
        <f t="shared" si="97"/>
        <v>0</v>
      </c>
      <c r="P1184" s="108">
        <f t="shared" si="97"/>
        <v>0</v>
      </c>
    </row>
    <row r="1185" spans="1:16">
      <c r="A1185" s="102"/>
      <c r="B1185" s="5">
        <f t="shared" ref="B1185:J1185" si="98">+B617</f>
        <v>1999</v>
      </c>
      <c r="C1185" s="5" t="str">
        <f t="shared" si="98"/>
        <v>(Provisión para otros activos irrecuperables)</v>
      </c>
      <c r="D1185" s="108">
        <f t="shared" si="98"/>
        <v>0</v>
      </c>
      <c r="E1185" s="108">
        <f t="shared" si="98"/>
        <v>0</v>
      </c>
      <c r="F1185" s="108">
        <f t="shared" si="98"/>
        <v>0</v>
      </c>
      <c r="G1185" s="108">
        <f t="shared" si="98"/>
        <v>0</v>
      </c>
      <c r="H1185" s="108">
        <f t="shared" si="98"/>
        <v>0</v>
      </c>
      <c r="I1185" s="108">
        <f t="shared" si="98"/>
        <v>0</v>
      </c>
      <c r="J1185" s="108">
        <f t="shared" si="98"/>
        <v>0</v>
      </c>
      <c r="K1185" s="108">
        <f t="shared" ref="K1185:P1185" si="99">+K617</f>
        <v>0</v>
      </c>
      <c r="L1185" s="108">
        <f t="shared" si="99"/>
        <v>0</v>
      </c>
      <c r="M1185" s="108">
        <f t="shared" si="99"/>
        <v>0</v>
      </c>
      <c r="N1185" s="108">
        <f t="shared" si="99"/>
        <v>0</v>
      </c>
      <c r="O1185" s="108">
        <f t="shared" si="99"/>
        <v>0</v>
      </c>
      <c r="P1185" s="108">
        <f t="shared" si="99"/>
        <v>0</v>
      </c>
    </row>
    <row r="1186" spans="1:16" ht="15">
      <c r="A1186" s="102"/>
      <c r="B1186" s="13" t="s">
        <v>528</v>
      </c>
      <c r="C1186" s="18" t="s">
        <v>529</v>
      </c>
      <c r="D1186" s="108">
        <f>SUM(D1182:D1185)</f>
        <v>0</v>
      </c>
      <c r="E1186" s="108">
        <f t="shared" ref="E1186:J1186" si="100">SUM(E1182:E1185)</f>
        <v>0</v>
      </c>
      <c r="F1186" s="108">
        <f t="shared" si="100"/>
        <v>0</v>
      </c>
      <c r="G1186" s="108">
        <f t="shared" si="100"/>
        <v>0</v>
      </c>
      <c r="H1186" s="108">
        <f t="shared" si="100"/>
        <v>0</v>
      </c>
      <c r="I1186" s="108">
        <f t="shared" si="100"/>
        <v>0</v>
      </c>
      <c r="J1186" s="108">
        <f t="shared" si="100"/>
        <v>0</v>
      </c>
      <c r="K1186" s="108">
        <f t="shared" ref="K1186:P1186" si="101">SUM(K1182:K1185)</f>
        <v>0</v>
      </c>
      <c r="L1186" s="108">
        <f t="shared" si="101"/>
        <v>0</v>
      </c>
      <c r="M1186" s="108">
        <f t="shared" si="101"/>
        <v>0</v>
      </c>
      <c r="N1186" s="108">
        <f t="shared" si="101"/>
        <v>0</v>
      </c>
      <c r="O1186" s="108">
        <f t="shared" si="101"/>
        <v>0</v>
      </c>
      <c r="P1186" s="108">
        <f t="shared" si="101"/>
        <v>0</v>
      </c>
    </row>
    <row r="1187" spans="1:16">
      <c r="A1187" s="102"/>
      <c r="D1187" s="108"/>
      <c r="E1187" s="108"/>
      <c r="F1187" s="108"/>
      <c r="G1187" s="108"/>
      <c r="H1187" s="108"/>
      <c r="I1187" s="108"/>
      <c r="J1187" s="108"/>
      <c r="K1187" s="108"/>
      <c r="L1187" s="108"/>
      <c r="M1187" s="108"/>
      <c r="N1187" s="108"/>
      <c r="O1187" s="108"/>
      <c r="P1187" s="108"/>
    </row>
    <row r="1188" spans="1:16" s="13" customFormat="1" ht="15">
      <c r="A1188" s="102"/>
      <c r="B1188" s="13" t="s">
        <v>662</v>
      </c>
      <c r="C1188" s="13" t="s">
        <v>530</v>
      </c>
      <c r="D1188" s="145">
        <f>+D1179+D1186</f>
        <v>0</v>
      </c>
      <c r="E1188" s="145">
        <f t="shared" ref="E1188:J1188" si="102">+E1179+E1186</f>
        <v>0</v>
      </c>
      <c r="F1188" s="145">
        <f t="shared" si="102"/>
        <v>0</v>
      </c>
      <c r="G1188" s="145">
        <f t="shared" si="102"/>
        <v>0</v>
      </c>
      <c r="H1188" s="145">
        <f t="shared" si="102"/>
        <v>0</v>
      </c>
      <c r="I1188" s="145">
        <f t="shared" si="102"/>
        <v>0</v>
      </c>
      <c r="J1188" s="145">
        <f t="shared" si="102"/>
        <v>0</v>
      </c>
      <c r="K1188" s="145">
        <f t="shared" ref="K1188:P1188" si="103">+K1179+K1186</f>
        <v>0</v>
      </c>
      <c r="L1188" s="145">
        <f t="shared" si="103"/>
        <v>0</v>
      </c>
      <c r="M1188" s="145">
        <f t="shared" si="103"/>
        <v>0</v>
      </c>
      <c r="N1188" s="145">
        <f t="shared" si="103"/>
        <v>165.34466</v>
      </c>
      <c r="O1188" s="145">
        <f t="shared" si="103"/>
        <v>215.81310000000002</v>
      </c>
      <c r="P1188" s="145">
        <f t="shared" si="103"/>
        <v>192.6591</v>
      </c>
    </row>
    <row r="1189" spans="1:16" s="13" customFormat="1" ht="15">
      <c r="A1189" s="102"/>
      <c r="C1189" s="13" t="s">
        <v>663</v>
      </c>
      <c r="D1189" s="145"/>
      <c r="E1189" s="145"/>
      <c r="F1189" s="145"/>
      <c r="G1189" s="145"/>
      <c r="H1189" s="145"/>
      <c r="I1189" s="145"/>
      <c r="J1189" s="145"/>
      <c r="K1189" s="145"/>
      <c r="L1189" s="145"/>
      <c r="M1189" s="145"/>
      <c r="N1189" s="145"/>
      <c r="O1189" s="145"/>
      <c r="P1189" s="145"/>
    </row>
    <row r="1190" spans="1:16">
      <c r="A1190" s="102"/>
      <c r="D1190" s="108"/>
      <c r="E1190" s="108"/>
      <c r="F1190" s="108"/>
      <c r="G1190" s="108"/>
      <c r="H1190" s="108"/>
      <c r="I1190" s="108"/>
      <c r="J1190" s="108"/>
      <c r="K1190" s="108"/>
      <c r="L1190" s="108"/>
      <c r="M1190" s="108"/>
      <c r="N1190" s="108"/>
      <c r="O1190" s="108"/>
      <c r="P1190" s="108"/>
    </row>
    <row r="1191" spans="1:16" ht="15">
      <c r="A1191" s="102"/>
      <c r="C1191" s="18" t="s">
        <v>664</v>
      </c>
      <c r="D1191" s="108"/>
      <c r="E1191" s="108"/>
      <c r="F1191" s="108"/>
      <c r="G1191" s="108"/>
      <c r="H1191" s="108"/>
      <c r="I1191" s="108"/>
      <c r="J1191" s="108"/>
      <c r="K1191" s="108"/>
      <c r="L1191" s="108"/>
      <c r="M1191" s="108"/>
      <c r="N1191" s="108"/>
      <c r="O1191" s="108"/>
      <c r="P1191" s="108"/>
    </row>
    <row r="1192" spans="1:16">
      <c r="A1192" s="102"/>
      <c r="B1192" s="5">
        <f t="shared" ref="B1192:J1192" si="104">+B9</f>
        <v>11</v>
      </c>
      <c r="C1192" s="5" t="str">
        <f t="shared" si="104"/>
        <v>FONDOS DISPONIBLES</v>
      </c>
      <c r="D1192" s="108">
        <f t="shared" si="104"/>
        <v>0</v>
      </c>
      <c r="E1192" s="108">
        <f t="shared" si="104"/>
        <v>0</v>
      </c>
      <c r="F1192" s="108">
        <f t="shared" si="104"/>
        <v>0</v>
      </c>
      <c r="G1192" s="108">
        <f t="shared" si="104"/>
        <v>0</v>
      </c>
      <c r="H1192" s="108">
        <f t="shared" si="104"/>
        <v>0</v>
      </c>
      <c r="I1192" s="108">
        <f t="shared" si="104"/>
        <v>0</v>
      </c>
      <c r="J1192" s="108">
        <f t="shared" si="104"/>
        <v>0</v>
      </c>
      <c r="K1192" s="108">
        <f t="shared" ref="K1192:P1192" si="105">+K9</f>
        <v>0</v>
      </c>
      <c r="L1192" s="108">
        <f t="shared" si="105"/>
        <v>0</v>
      </c>
      <c r="M1192" s="108">
        <f t="shared" si="105"/>
        <v>0</v>
      </c>
      <c r="N1192" s="108">
        <f t="shared" si="105"/>
        <v>127.80448</v>
      </c>
      <c r="O1192" s="108">
        <f t="shared" si="105"/>
        <v>121.32514</v>
      </c>
      <c r="P1192" s="108">
        <f t="shared" si="105"/>
        <v>125.27378</v>
      </c>
    </row>
    <row r="1193" spans="1:16">
      <c r="A1193" s="102"/>
      <c r="B1193" s="5">
        <f>-B17</f>
        <v>-1103</v>
      </c>
      <c r="C1193" s="5" t="str">
        <f>C17</f>
        <v>Bancos y otras instituciones financieras</v>
      </c>
      <c r="D1193" s="108">
        <f t="shared" ref="D1193:J1193" si="106">-D17</f>
        <v>0</v>
      </c>
      <c r="E1193" s="108">
        <f t="shared" si="106"/>
        <v>0</v>
      </c>
      <c r="F1193" s="108">
        <f t="shared" si="106"/>
        <v>0</v>
      </c>
      <c r="G1193" s="108">
        <f t="shared" si="106"/>
        <v>0</v>
      </c>
      <c r="H1193" s="108">
        <f t="shared" si="106"/>
        <v>0</v>
      </c>
      <c r="I1193" s="108">
        <f t="shared" si="106"/>
        <v>0</v>
      </c>
      <c r="J1193" s="108">
        <f t="shared" si="106"/>
        <v>0</v>
      </c>
      <c r="K1193" s="108">
        <f t="shared" ref="K1193:P1193" si="107">-K17</f>
        <v>0</v>
      </c>
      <c r="L1193" s="108">
        <f t="shared" si="107"/>
        <v>0</v>
      </c>
      <c r="M1193" s="108">
        <f t="shared" si="107"/>
        <v>0</v>
      </c>
      <c r="N1193" s="108">
        <f t="shared" si="107"/>
        <v>-85.386380000000003</v>
      </c>
      <c r="O1193" s="108">
        <f t="shared" si="107"/>
        <v>-42.374420000000001</v>
      </c>
      <c r="P1193" s="108">
        <f t="shared" si="107"/>
        <v>-72.736820000000009</v>
      </c>
    </row>
    <row r="1194" spans="1:16" ht="15">
      <c r="A1194" s="102"/>
      <c r="B1194" s="13" t="s">
        <v>665</v>
      </c>
      <c r="C1194" s="13" t="s">
        <v>664</v>
      </c>
      <c r="D1194" s="108">
        <f>SUM(D1192:D1193)</f>
        <v>0</v>
      </c>
      <c r="E1194" s="108">
        <f t="shared" ref="E1194:J1194" si="108">SUM(E1192:E1193)</f>
        <v>0</v>
      </c>
      <c r="F1194" s="108">
        <f t="shared" si="108"/>
        <v>0</v>
      </c>
      <c r="G1194" s="108">
        <f t="shared" si="108"/>
        <v>0</v>
      </c>
      <c r="H1194" s="108">
        <f t="shared" si="108"/>
        <v>0</v>
      </c>
      <c r="I1194" s="108">
        <f t="shared" si="108"/>
        <v>0</v>
      </c>
      <c r="J1194" s="108">
        <f t="shared" si="108"/>
        <v>0</v>
      </c>
      <c r="K1194" s="108">
        <f t="shared" ref="K1194:P1194" si="109">SUM(K1192:K1193)</f>
        <v>0</v>
      </c>
      <c r="L1194" s="108">
        <f t="shared" si="109"/>
        <v>0</v>
      </c>
      <c r="M1194" s="108">
        <f t="shared" si="109"/>
        <v>0</v>
      </c>
      <c r="N1194" s="108">
        <f t="shared" si="109"/>
        <v>42.418099999999995</v>
      </c>
      <c r="O1194" s="108">
        <f t="shared" si="109"/>
        <v>78.950720000000004</v>
      </c>
      <c r="P1194" s="108">
        <f t="shared" si="109"/>
        <v>52.536959999999993</v>
      </c>
    </row>
    <row r="1195" spans="1:16">
      <c r="A1195" s="102"/>
      <c r="D1195" s="108"/>
      <c r="E1195" s="108"/>
      <c r="F1195" s="108"/>
      <c r="G1195" s="108"/>
      <c r="H1195" s="108"/>
      <c r="I1195" s="108"/>
      <c r="J1195" s="108"/>
      <c r="K1195" s="108"/>
      <c r="L1195" s="108"/>
      <c r="M1195" s="108"/>
      <c r="N1195" s="108"/>
      <c r="O1195" s="108"/>
      <c r="P1195" s="108"/>
    </row>
    <row r="1196" spans="1:16" ht="15">
      <c r="A1196" s="102"/>
      <c r="B1196" s="13" t="s">
        <v>667</v>
      </c>
      <c r="C1196" s="13" t="s">
        <v>666</v>
      </c>
      <c r="D1196" s="108">
        <f>+D1188-D1194</f>
        <v>0</v>
      </c>
      <c r="E1196" s="108">
        <f t="shared" ref="E1196:J1196" si="110">+E1188-E1194</f>
        <v>0</v>
      </c>
      <c r="F1196" s="108">
        <f t="shared" si="110"/>
        <v>0</v>
      </c>
      <c r="G1196" s="108">
        <f t="shared" si="110"/>
        <v>0</v>
      </c>
      <c r="H1196" s="108">
        <f t="shared" si="110"/>
        <v>0</v>
      </c>
      <c r="I1196" s="108">
        <f t="shared" si="110"/>
        <v>0</v>
      </c>
      <c r="J1196" s="108">
        <f t="shared" si="110"/>
        <v>0</v>
      </c>
      <c r="K1196" s="108">
        <f t="shared" ref="K1196:P1196" si="111">+K1188-K1194</f>
        <v>0</v>
      </c>
      <c r="L1196" s="108">
        <f t="shared" si="111"/>
        <v>0</v>
      </c>
      <c r="M1196" s="108">
        <f t="shared" si="111"/>
        <v>0</v>
      </c>
      <c r="N1196" s="108">
        <f t="shared" si="111"/>
        <v>122.92656000000001</v>
      </c>
      <c r="O1196" s="108">
        <f t="shared" si="111"/>
        <v>136.86238000000003</v>
      </c>
      <c r="P1196" s="108">
        <f t="shared" si="111"/>
        <v>140.12214</v>
      </c>
    </row>
    <row r="1197" spans="1:16">
      <c r="A1197" s="102"/>
      <c r="D1197" s="108"/>
      <c r="E1197" s="108"/>
      <c r="F1197" s="108"/>
      <c r="G1197" s="108"/>
      <c r="H1197" s="108"/>
      <c r="I1197" s="108"/>
      <c r="J1197" s="108"/>
      <c r="K1197" s="108"/>
      <c r="L1197" s="108"/>
      <c r="M1197" s="108"/>
      <c r="N1197" s="108"/>
      <c r="O1197" s="108"/>
      <c r="P1197" s="108"/>
    </row>
    <row r="1198" spans="1:16">
      <c r="A1198" s="102"/>
      <c r="C1198" s="5" t="s">
        <v>668</v>
      </c>
      <c r="D1198" s="108"/>
      <c r="E1198" s="108"/>
      <c r="F1198" s="108"/>
      <c r="G1198" s="108"/>
      <c r="H1198" s="108"/>
      <c r="I1198" s="108"/>
      <c r="J1198" s="108"/>
      <c r="K1198" s="108"/>
      <c r="L1198" s="108"/>
      <c r="M1198" s="108"/>
      <c r="N1198" s="108"/>
      <c r="O1198" s="108"/>
      <c r="P1198" s="108"/>
    </row>
    <row r="1199" spans="1:16">
      <c r="A1199" s="102"/>
      <c r="C1199" s="5" t="s">
        <v>669</v>
      </c>
      <c r="D1199" s="108"/>
      <c r="E1199" s="108"/>
      <c r="F1199" s="108"/>
      <c r="G1199" s="108"/>
      <c r="H1199" s="108"/>
      <c r="I1199" s="108"/>
      <c r="J1199" s="108"/>
      <c r="K1199" s="108"/>
      <c r="L1199" s="108"/>
      <c r="M1199" s="108"/>
      <c r="N1199" s="108"/>
      <c r="O1199" s="108"/>
      <c r="P1199" s="108"/>
    </row>
    <row r="1200" spans="1:16">
      <c r="A1200" s="102"/>
      <c r="C1200" s="5" t="s">
        <v>670</v>
      </c>
      <c r="D1200" s="108"/>
      <c r="E1200" s="108"/>
      <c r="F1200" s="108"/>
      <c r="G1200" s="108"/>
      <c r="H1200" s="108"/>
      <c r="I1200" s="108"/>
      <c r="J1200" s="108"/>
      <c r="K1200" s="108"/>
      <c r="L1200" s="108"/>
      <c r="M1200" s="108"/>
      <c r="N1200" s="108"/>
      <c r="O1200" s="108"/>
      <c r="P1200" s="108"/>
    </row>
    <row r="1201" spans="1:16" ht="15">
      <c r="A1201" s="102"/>
      <c r="C1201" s="18" t="s">
        <v>671</v>
      </c>
      <c r="D1201" s="108"/>
      <c r="E1201" s="108"/>
      <c r="F1201" s="108"/>
      <c r="G1201" s="108"/>
      <c r="H1201" s="108"/>
      <c r="I1201" s="108"/>
      <c r="J1201" s="108"/>
      <c r="K1201" s="108"/>
      <c r="L1201" s="108"/>
      <c r="M1201" s="108"/>
      <c r="N1201" s="108"/>
      <c r="O1201" s="108"/>
      <c r="P1201" s="108"/>
    </row>
    <row r="1202" spans="1:16">
      <c r="A1202" s="102"/>
      <c r="B1202" s="5">
        <f t="shared" ref="B1202:J1202" si="112">+B629</f>
        <v>2101</v>
      </c>
      <c r="C1202" s="5" t="str">
        <f t="shared" si="112"/>
        <v>Depósitos a la vista</v>
      </c>
      <c r="D1202" s="108">
        <f t="shared" si="112"/>
        <v>0</v>
      </c>
      <c r="E1202" s="108">
        <f t="shared" si="112"/>
        <v>0</v>
      </c>
      <c r="F1202" s="108">
        <f t="shared" si="112"/>
        <v>0</v>
      </c>
      <c r="G1202" s="108">
        <f t="shared" si="112"/>
        <v>0</v>
      </c>
      <c r="H1202" s="108">
        <f t="shared" si="112"/>
        <v>0</v>
      </c>
      <c r="I1202" s="108">
        <f t="shared" si="112"/>
        <v>0</v>
      </c>
      <c r="J1202" s="108">
        <f t="shared" si="112"/>
        <v>0</v>
      </c>
      <c r="K1202" s="108">
        <f t="shared" ref="K1202:P1202" si="113">+K629</f>
        <v>0</v>
      </c>
      <c r="L1202" s="108">
        <f t="shared" si="113"/>
        <v>0</v>
      </c>
      <c r="M1202" s="108">
        <f t="shared" si="113"/>
        <v>0</v>
      </c>
      <c r="N1202" s="108">
        <f t="shared" si="113"/>
        <v>0</v>
      </c>
      <c r="O1202" s="108">
        <f t="shared" si="113"/>
        <v>0</v>
      </c>
      <c r="P1202" s="108">
        <f t="shared" si="113"/>
        <v>0</v>
      </c>
    </row>
    <row r="1203" spans="1:16">
      <c r="A1203" s="102"/>
      <c r="B1203" s="5">
        <f>-B631</f>
        <v>-210110</v>
      </c>
      <c r="C1203" s="5" t="str">
        <f>C631</f>
        <v>Depósitos monetarios que no generan intereses</v>
      </c>
      <c r="D1203" s="108">
        <f t="shared" ref="D1203:J1203" si="114">-D631</f>
        <v>0</v>
      </c>
      <c r="E1203" s="108">
        <f t="shared" si="114"/>
        <v>0</v>
      </c>
      <c r="F1203" s="108">
        <f t="shared" si="114"/>
        <v>0</v>
      </c>
      <c r="G1203" s="108">
        <f t="shared" si="114"/>
        <v>0</v>
      </c>
      <c r="H1203" s="108">
        <f t="shared" si="114"/>
        <v>0</v>
      </c>
      <c r="I1203" s="108">
        <f t="shared" si="114"/>
        <v>0</v>
      </c>
      <c r="J1203" s="108">
        <f t="shared" si="114"/>
        <v>0</v>
      </c>
      <c r="K1203" s="108">
        <f t="shared" ref="K1203:P1203" si="115">-K631</f>
        <v>0</v>
      </c>
      <c r="L1203" s="108">
        <f t="shared" si="115"/>
        <v>0</v>
      </c>
      <c r="M1203" s="108">
        <f t="shared" si="115"/>
        <v>0</v>
      </c>
      <c r="N1203" s="108">
        <f t="shared" si="115"/>
        <v>0</v>
      </c>
      <c r="O1203" s="108">
        <f t="shared" si="115"/>
        <v>0</v>
      </c>
      <c r="P1203" s="108">
        <f t="shared" si="115"/>
        <v>0</v>
      </c>
    </row>
    <row r="1204" spans="1:16">
      <c r="A1204" s="102"/>
      <c r="B1204" s="5">
        <f>-B635</f>
        <v>-210130</v>
      </c>
      <c r="C1204" s="5" t="str">
        <f>C635</f>
        <v>Cheques certificados</v>
      </c>
      <c r="D1204" s="108">
        <f t="shared" ref="D1204:J1204" si="116">-D635</f>
        <v>0</v>
      </c>
      <c r="E1204" s="108">
        <f t="shared" si="116"/>
        <v>0</v>
      </c>
      <c r="F1204" s="108">
        <f t="shared" si="116"/>
        <v>0</v>
      </c>
      <c r="G1204" s="108">
        <f t="shared" si="116"/>
        <v>0</v>
      </c>
      <c r="H1204" s="108">
        <f t="shared" si="116"/>
        <v>0</v>
      </c>
      <c r="I1204" s="108">
        <f t="shared" si="116"/>
        <v>0</v>
      </c>
      <c r="J1204" s="108">
        <f t="shared" si="116"/>
        <v>0</v>
      </c>
      <c r="K1204" s="108">
        <f t="shared" ref="K1204:P1204" si="117">-K635</f>
        <v>0</v>
      </c>
      <c r="L1204" s="108">
        <f t="shared" si="117"/>
        <v>0</v>
      </c>
      <c r="M1204" s="108">
        <f t="shared" si="117"/>
        <v>0</v>
      </c>
      <c r="N1204" s="108">
        <f t="shared" si="117"/>
        <v>0</v>
      </c>
      <c r="O1204" s="108">
        <f t="shared" si="117"/>
        <v>0</v>
      </c>
      <c r="P1204" s="108">
        <f t="shared" si="117"/>
        <v>0</v>
      </c>
    </row>
    <row r="1205" spans="1:16">
      <c r="A1205" s="102"/>
      <c r="B1205" s="5">
        <f>-B639</f>
        <v>-210150</v>
      </c>
      <c r="C1205" s="5" t="str">
        <f>C639</f>
        <v>Depósitos por confirmar</v>
      </c>
      <c r="D1205" s="108">
        <f t="shared" ref="D1205:J1205" si="118">-D639</f>
        <v>0</v>
      </c>
      <c r="E1205" s="108">
        <f t="shared" si="118"/>
        <v>0</v>
      </c>
      <c r="F1205" s="108">
        <f t="shared" si="118"/>
        <v>0</v>
      </c>
      <c r="G1205" s="108">
        <f t="shared" si="118"/>
        <v>0</v>
      </c>
      <c r="H1205" s="108">
        <f t="shared" si="118"/>
        <v>0</v>
      </c>
      <c r="I1205" s="108">
        <f t="shared" si="118"/>
        <v>0</v>
      </c>
      <c r="J1205" s="108">
        <f t="shared" si="118"/>
        <v>0</v>
      </c>
      <c r="K1205" s="108">
        <f t="shared" ref="K1205:P1205" si="119">-K639</f>
        <v>0</v>
      </c>
      <c r="L1205" s="108">
        <f t="shared" si="119"/>
        <v>0</v>
      </c>
      <c r="M1205" s="108">
        <f t="shared" si="119"/>
        <v>0</v>
      </c>
      <c r="N1205" s="108">
        <f t="shared" si="119"/>
        <v>0</v>
      </c>
      <c r="O1205" s="108">
        <f t="shared" si="119"/>
        <v>0</v>
      </c>
      <c r="P1205" s="108">
        <f t="shared" si="119"/>
        <v>0</v>
      </c>
    </row>
    <row r="1206" spans="1:16">
      <c r="A1206" s="102"/>
      <c r="B1206" s="5">
        <f t="shared" ref="B1206:J1206" si="120">+B641</f>
        <v>2102</v>
      </c>
      <c r="C1206" s="5" t="str">
        <f t="shared" si="120"/>
        <v>Operaciones de reporto</v>
      </c>
      <c r="D1206" s="108">
        <f t="shared" si="120"/>
        <v>0</v>
      </c>
      <c r="E1206" s="108">
        <f t="shared" si="120"/>
        <v>0</v>
      </c>
      <c r="F1206" s="108">
        <f t="shared" si="120"/>
        <v>0</v>
      </c>
      <c r="G1206" s="108">
        <f t="shared" si="120"/>
        <v>0</v>
      </c>
      <c r="H1206" s="108">
        <f t="shared" si="120"/>
        <v>0</v>
      </c>
      <c r="I1206" s="108">
        <f t="shared" si="120"/>
        <v>0</v>
      </c>
      <c r="J1206" s="108">
        <f t="shared" si="120"/>
        <v>0</v>
      </c>
      <c r="K1206" s="108">
        <f t="shared" ref="K1206:P1206" si="121">+K641</f>
        <v>0</v>
      </c>
      <c r="L1206" s="108">
        <f t="shared" si="121"/>
        <v>0</v>
      </c>
      <c r="M1206" s="108">
        <f t="shared" si="121"/>
        <v>0</v>
      </c>
      <c r="N1206" s="108">
        <f t="shared" si="121"/>
        <v>0</v>
      </c>
      <c r="O1206" s="108">
        <f t="shared" si="121"/>
        <v>0</v>
      </c>
      <c r="P1206" s="108">
        <f t="shared" si="121"/>
        <v>0</v>
      </c>
    </row>
    <row r="1207" spans="1:16">
      <c r="A1207" s="102"/>
      <c r="B1207" s="5">
        <f>-B643</f>
        <v>-210210</v>
      </c>
      <c r="C1207" s="5" t="str">
        <f>C643</f>
        <v>Operaciones de reporto por confirmar</v>
      </c>
      <c r="D1207" s="108">
        <f t="shared" ref="D1207:J1207" si="122">-D643</f>
        <v>0</v>
      </c>
      <c r="E1207" s="108">
        <f t="shared" si="122"/>
        <v>0</v>
      </c>
      <c r="F1207" s="108">
        <f t="shared" si="122"/>
        <v>0</v>
      </c>
      <c r="G1207" s="108">
        <f t="shared" si="122"/>
        <v>0</v>
      </c>
      <c r="H1207" s="108">
        <f t="shared" si="122"/>
        <v>0</v>
      </c>
      <c r="I1207" s="108">
        <f t="shared" si="122"/>
        <v>0</v>
      </c>
      <c r="J1207" s="108">
        <f t="shared" si="122"/>
        <v>0</v>
      </c>
      <c r="K1207" s="108">
        <f t="shared" ref="K1207:P1207" si="123">-K643</f>
        <v>0</v>
      </c>
      <c r="L1207" s="108">
        <f t="shared" si="123"/>
        <v>0</v>
      </c>
      <c r="M1207" s="108">
        <f t="shared" si="123"/>
        <v>0</v>
      </c>
      <c r="N1207" s="108">
        <f t="shared" si="123"/>
        <v>0</v>
      </c>
      <c r="O1207" s="108">
        <f t="shared" si="123"/>
        <v>0</v>
      </c>
      <c r="P1207" s="108">
        <f t="shared" si="123"/>
        <v>0</v>
      </c>
    </row>
    <row r="1208" spans="1:16">
      <c r="A1208" s="102"/>
      <c r="B1208" s="5">
        <f t="shared" ref="B1208:J1208" si="124">+B645</f>
        <v>2103</v>
      </c>
      <c r="C1208" s="5" t="str">
        <f t="shared" si="124"/>
        <v>Depósitos a plazo</v>
      </c>
      <c r="D1208" s="108">
        <f t="shared" si="124"/>
        <v>0</v>
      </c>
      <c r="E1208" s="108">
        <f t="shared" si="124"/>
        <v>0</v>
      </c>
      <c r="F1208" s="108">
        <f t="shared" si="124"/>
        <v>0</v>
      </c>
      <c r="G1208" s="108">
        <f t="shared" si="124"/>
        <v>0</v>
      </c>
      <c r="H1208" s="108">
        <f t="shared" si="124"/>
        <v>0</v>
      </c>
      <c r="I1208" s="108">
        <f t="shared" si="124"/>
        <v>0</v>
      </c>
      <c r="J1208" s="108">
        <f t="shared" si="124"/>
        <v>0</v>
      </c>
      <c r="K1208" s="108">
        <f t="shared" ref="K1208:P1208" si="125">+K645</f>
        <v>0</v>
      </c>
      <c r="L1208" s="108">
        <f t="shared" si="125"/>
        <v>0</v>
      </c>
      <c r="M1208" s="108">
        <f t="shared" si="125"/>
        <v>0</v>
      </c>
      <c r="N1208" s="108">
        <f t="shared" si="125"/>
        <v>0</v>
      </c>
      <c r="O1208" s="108">
        <f t="shared" si="125"/>
        <v>0</v>
      </c>
      <c r="P1208" s="108">
        <f t="shared" si="125"/>
        <v>0</v>
      </c>
    </row>
    <row r="1209" spans="1:16">
      <c r="A1209" s="102"/>
      <c r="B1209" s="5">
        <f>-B651</f>
        <v>-210330</v>
      </c>
      <c r="C1209" s="5" t="str">
        <f>C651</f>
        <v>Depósitos por confirmar</v>
      </c>
      <c r="D1209" s="108">
        <f t="shared" ref="D1209:J1209" si="126">-D651</f>
        <v>0</v>
      </c>
      <c r="E1209" s="108">
        <f t="shared" si="126"/>
        <v>0</v>
      </c>
      <c r="F1209" s="108">
        <f t="shared" si="126"/>
        <v>0</v>
      </c>
      <c r="G1209" s="108">
        <f t="shared" si="126"/>
        <v>0</v>
      </c>
      <c r="H1209" s="108">
        <f t="shared" si="126"/>
        <v>0</v>
      </c>
      <c r="I1209" s="108">
        <f t="shared" si="126"/>
        <v>0</v>
      </c>
      <c r="J1209" s="108">
        <f t="shared" si="126"/>
        <v>0</v>
      </c>
      <c r="K1209" s="108">
        <f t="shared" ref="K1209:P1209" si="127">-K651</f>
        <v>0</v>
      </c>
      <c r="L1209" s="108">
        <f t="shared" si="127"/>
        <v>0</v>
      </c>
      <c r="M1209" s="108">
        <f t="shared" si="127"/>
        <v>0</v>
      </c>
      <c r="N1209" s="108">
        <f t="shared" si="127"/>
        <v>0</v>
      </c>
      <c r="O1209" s="108">
        <f t="shared" si="127"/>
        <v>0</v>
      </c>
      <c r="P1209" s="108">
        <f t="shared" si="127"/>
        <v>0</v>
      </c>
    </row>
    <row r="1210" spans="1:16">
      <c r="A1210" s="102"/>
      <c r="B1210" s="5">
        <f t="shared" ref="B1210:J1210" si="128">+B652</f>
        <v>2104</v>
      </c>
      <c r="C1210" s="5" t="str">
        <f t="shared" si="128"/>
        <v>Depósitos de garantía</v>
      </c>
      <c r="D1210" s="108">
        <f t="shared" si="128"/>
        <v>0</v>
      </c>
      <c r="E1210" s="108">
        <f t="shared" si="128"/>
        <v>0</v>
      </c>
      <c r="F1210" s="108">
        <f t="shared" si="128"/>
        <v>0</v>
      </c>
      <c r="G1210" s="108">
        <f t="shared" si="128"/>
        <v>0</v>
      </c>
      <c r="H1210" s="108">
        <f t="shared" si="128"/>
        <v>0</v>
      </c>
      <c r="I1210" s="108">
        <f t="shared" si="128"/>
        <v>0</v>
      </c>
      <c r="J1210" s="108">
        <f t="shared" si="128"/>
        <v>0</v>
      </c>
      <c r="K1210" s="108">
        <f t="shared" ref="K1210:P1210" si="129">+K652</f>
        <v>0</v>
      </c>
      <c r="L1210" s="108">
        <f t="shared" si="129"/>
        <v>0</v>
      </c>
      <c r="M1210" s="108">
        <f t="shared" si="129"/>
        <v>0</v>
      </c>
      <c r="N1210" s="108">
        <f t="shared" si="129"/>
        <v>0</v>
      </c>
      <c r="O1210" s="108">
        <f t="shared" si="129"/>
        <v>0</v>
      </c>
      <c r="P1210" s="108">
        <f t="shared" si="129"/>
        <v>0</v>
      </c>
    </row>
    <row r="1211" spans="1:16">
      <c r="A1211" s="102"/>
      <c r="B1211" s="5">
        <f t="shared" ref="B1211:J1211" si="130">+B653</f>
        <v>2105</v>
      </c>
      <c r="C1211" s="5" t="str">
        <f t="shared" si="130"/>
        <v>Depósitos restringidos</v>
      </c>
      <c r="D1211" s="108">
        <f t="shared" si="130"/>
        <v>0</v>
      </c>
      <c r="E1211" s="108">
        <f t="shared" si="130"/>
        <v>0</v>
      </c>
      <c r="F1211" s="108">
        <f t="shared" si="130"/>
        <v>0</v>
      </c>
      <c r="G1211" s="108">
        <f t="shared" si="130"/>
        <v>0</v>
      </c>
      <c r="H1211" s="108">
        <f t="shared" si="130"/>
        <v>0</v>
      </c>
      <c r="I1211" s="108">
        <f t="shared" si="130"/>
        <v>0</v>
      </c>
      <c r="J1211" s="108">
        <f t="shared" si="130"/>
        <v>0</v>
      </c>
      <c r="K1211" s="108">
        <f t="shared" ref="K1211:P1211" si="131">+K653</f>
        <v>0</v>
      </c>
      <c r="L1211" s="108">
        <f t="shared" si="131"/>
        <v>0</v>
      </c>
      <c r="M1211" s="108">
        <f t="shared" si="131"/>
        <v>0</v>
      </c>
      <c r="N1211" s="108">
        <f t="shared" si="131"/>
        <v>0</v>
      </c>
      <c r="O1211" s="108">
        <f t="shared" si="131"/>
        <v>0</v>
      </c>
      <c r="P1211" s="108">
        <f t="shared" si="131"/>
        <v>0</v>
      </c>
    </row>
    <row r="1212" spans="1:16">
      <c r="A1212" s="102"/>
      <c r="B1212" s="5">
        <f t="shared" ref="B1212:J1212" si="132">+B654</f>
        <v>22</v>
      </c>
      <c r="C1212" s="5" t="str">
        <f t="shared" si="132"/>
        <v>OPERACIONES INTERBANCARIAS</v>
      </c>
      <c r="D1212" s="108">
        <f t="shared" si="132"/>
        <v>0</v>
      </c>
      <c r="E1212" s="108">
        <f t="shared" si="132"/>
        <v>0</v>
      </c>
      <c r="F1212" s="108">
        <f t="shared" si="132"/>
        <v>0</v>
      </c>
      <c r="G1212" s="108">
        <f t="shared" si="132"/>
        <v>0</v>
      </c>
      <c r="H1212" s="108">
        <f t="shared" si="132"/>
        <v>0</v>
      </c>
      <c r="I1212" s="108">
        <f t="shared" si="132"/>
        <v>0</v>
      </c>
      <c r="J1212" s="108">
        <f t="shared" si="132"/>
        <v>0</v>
      </c>
      <c r="K1212" s="108">
        <f t="shared" ref="K1212:P1212" si="133">+K654</f>
        <v>0</v>
      </c>
      <c r="L1212" s="108">
        <f t="shared" si="133"/>
        <v>0</v>
      </c>
      <c r="M1212" s="108">
        <f t="shared" si="133"/>
        <v>0</v>
      </c>
      <c r="N1212" s="108">
        <f t="shared" si="133"/>
        <v>0</v>
      </c>
      <c r="O1212" s="108">
        <f t="shared" si="133"/>
        <v>0</v>
      </c>
      <c r="P1212" s="108">
        <f t="shared" si="133"/>
        <v>0</v>
      </c>
    </row>
    <row r="1213" spans="1:16">
      <c r="A1213" s="102"/>
      <c r="B1213" s="5">
        <f>-B662</f>
        <v>-2203</v>
      </c>
      <c r="C1213" s="5" t="str">
        <f>C662</f>
        <v>Operaciones por confirmar</v>
      </c>
      <c r="D1213" s="108">
        <f t="shared" ref="D1213:J1213" si="134">-D662</f>
        <v>0</v>
      </c>
      <c r="E1213" s="108">
        <f t="shared" si="134"/>
        <v>0</v>
      </c>
      <c r="F1213" s="108">
        <f t="shared" si="134"/>
        <v>0</v>
      </c>
      <c r="G1213" s="108">
        <f t="shared" si="134"/>
        <v>0</v>
      </c>
      <c r="H1213" s="108">
        <f t="shared" si="134"/>
        <v>0</v>
      </c>
      <c r="I1213" s="108">
        <f t="shared" si="134"/>
        <v>0</v>
      </c>
      <c r="J1213" s="108">
        <f t="shared" si="134"/>
        <v>0</v>
      </c>
      <c r="K1213" s="108">
        <f t="shared" ref="K1213:P1213" si="135">-K662</f>
        <v>0</v>
      </c>
      <c r="L1213" s="108">
        <f t="shared" si="135"/>
        <v>0</v>
      </c>
      <c r="M1213" s="108">
        <f t="shared" si="135"/>
        <v>0</v>
      </c>
      <c r="N1213" s="108">
        <f t="shared" si="135"/>
        <v>0</v>
      </c>
      <c r="O1213" s="108">
        <f t="shared" si="135"/>
        <v>0</v>
      </c>
      <c r="P1213" s="108">
        <f t="shared" si="135"/>
        <v>0</v>
      </c>
    </row>
    <row r="1214" spans="1:16">
      <c r="A1214" s="102"/>
      <c r="B1214" s="5">
        <f t="shared" ref="B1214:J1214" si="136">+B717</f>
        <v>26</v>
      </c>
      <c r="C1214" s="5" t="str">
        <f t="shared" si="136"/>
        <v>OBLIGACIONES FINANCIERAS</v>
      </c>
      <c r="D1214" s="108">
        <f t="shared" si="136"/>
        <v>0</v>
      </c>
      <c r="E1214" s="108">
        <f t="shared" si="136"/>
        <v>0</v>
      </c>
      <c r="F1214" s="108">
        <f t="shared" si="136"/>
        <v>0</v>
      </c>
      <c r="G1214" s="108">
        <f t="shared" si="136"/>
        <v>0</v>
      </c>
      <c r="H1214" s="108">
        <f t="shared" si="136"/>
        <v>0</v>
      </c>
      <c r="I1214" s="108">
        <f t="shared" si="136"/>
        <v>0</v>
      </c>
      <c r="J1214" s="108">
        <f t="shared" si="136"/>
        <v>0</v>
      </c>
      <c r="K1214" s="108">
        <f t="shared" ref="K1214:P1214" si="137">+K717</f>
        <v>0</v>
      </c>
      <c r="L1214" s="108">
        <f t="shared" si="137"/>
        <v>0</v>
      </c>
      <c r="M1214" s="108">
        <f t="shared" si="137"/>
        <v>0</v>
      </c>
      <c r="N1214" s="108">
        <f t="shared" si="137"/>
        <v>0</v>
      </c>
      <c r="O1214" s="108">
        <f t="shared" si="137"/>
        <v>0</v>
      </c>
      <c r="P1214" s="108">
        <f t="shared" si="137"/>
        <v>0</v>
      </c>
    </row>
    <row r="1215" spans="1:16">
      <c r="A1215" s="102"/>
      <c r="B1215" s="5">
        <f t="shared" ref="B1215:J1215" si="138">+B773</f>
        <v>27</v>
      </c>
      <c r="C1215" s="5" t="str">
        <f t="shared" si="138"/>
        <v>VALORES EN CIRCULACION</v>
      </c>
      <c r="D1215" s="108">
        <f t="shared" si="138"/>
        <v>0</v>
      </c>
      <c r="E1215" s="108">
        <f t="shared" si="138"/>
        <v>0</v>
      </c>
      <c r="F1215" s="108">
        <f t="shared" si="138"/>
        <v>0</v>
      </c>
      <c r="G1215" s="108">
        <f t="shared" si="138"/>
        <v>0</v>
      </c>
      <c r="H1215" s="108">
        <f t="shared" si="138"/>
        <v>0</v>
      </c>
      <c r="I1215" s="108">
        <f t="shared" si="138"/>
        <v>0</v>
      </c>
      <c r="J1215" s="108">
        <f t="shared" si="138"/>
        <v>0</v>
      </c>
      <c r="K1215" s="108">
        <f t="shared" ref="K1215:P1215" si="139">+K773</f>
        <v>0</v>
      </c>
      <c r="L1215" s="108">
        <f t="shared" si="139"/>
        <v>0</v>
      </c>
      <c r="M1215" s="108">
        <f t="shared" si="139"/>
        <v>0</v>
      </c>
      <c r="N1215" s="108">
        <f t="shared" si="139"/>
        <v>0</v>
      </c>
      <c r="O1215" s="108">
        <f t="shared" si="139"/>
        <v>0</v>
      </c>
      <c r="P1215" s="108">
        <f t="shared" si="139"/>
        <v>0</v>
      </c>
    </row>
    <row r="1216" spans="1:16">
      <c r="A1216" s="102"/>
      <c r="B1216" s="5">
        <f>-B786</f>
        <v>-2790</v>
      </c>
      <c r="C1216" s="5" t="str">
        <f>C786</f>
        <v>Prima o descuento en colocación de valores en circulación</v>
      </c>
      <c r="D1216" s="108">
        <f t="shared" ref="D1216:J1216" si="140">-D786</f>
        <v>0</v>
      </c>
      <c r="E1216" s="108">
        <f t="shared" si="140"/>
        <v>0</v>
      </c>
      <c r="F1216" s="108">
        <f t="shared" si="140"/>
        <v>0</v>
      </c>
      <c r="G1216" s="108">
        <f t="shared" si="140"/>
        <v>0</v>
      </c>
      <c r="H1216" s="108">
        <f t="shared" si="140"/>
        <v>0</v>
      </c>
      <c r="I1216" s="108">
        <f t="shared" si="140"/>
        <v>0</v>
      </c>
      <c r="J1216" s="108">
        <f t="shared" si="140"/>
        <v>0</v>
      </c>
      <c r="K1216" s="108">
        <f t="shared" ref="K1216:P1216" si="141">-K786</f>
        <v>0</v>
      </c>
      <c r="L1216" s="108">
        <f t="shared" si="141"/>
        <v>0</v>
      </c>
      <c r="M1216" s="108">
        <f t="shared" si="141"/>
        <v>0</v>
      </c>
      <c r="N1216" s="108">
        <f t="shared" si="141"/>
        <v>0</v>
      </c>
      <c r="O1216" s="108">
        <f t="shared" si="141"/>
        <v>0</v>
      </c>
      <c r="P1216" s="108">
        <f t="shared" si="141"/>
        <v>0</v>
      </c>
    </row>
    <row r="1217" spans="1:16">
      <c r="A1217" s="102"/>
      <c r="B1217" s="5">
        <f t="shared" ref="B1217:J1217" si="142">+B789</f>
        <v>280105</v>
      </c>
      <c r="C1217" s="5" t="str">
        <f t="shared" si="142"/>
        <v>Obligaciones convertibles en acciones</v>
      </c>
      <c r="D1217" s="108">
        <f t="shared" si="142"/>
        <v>0</v>
      </c>
      <c r="E1217" s="108">
        <f t="shared" si="142"/>
        <v>0</v>
      </c>
      <c r="F1217" s="108">
        <f t="shared" si="142"/>
        <v>0</v>
      </c>
      <c r="G1217" s="108">
        <f t="shared" si="142"/>
        <v>0</v>
      </c>
      <c r="H1217" s="108">
        <f t="shared" si="142"/>
        <v>0</v>
      </c>
      <c r="I1217" s="108">
        <f t="shared" si="142"/>
        <v>0</v>
      </c>
      <c r="J1217" s="108">
        <f t="shared" si="142"/>
        <v>0</v>
      </c>
      <c r="K1217" s="108">
        <f t="shared" ref="K1217:P1217" si="143">+K789</f>
        <v>0</v>
      </c>
      <c r="L1217" s="108">
        <f t="shared" si="143"/>
        <v>0</v>
      </c>
      <c r="M1217" s="108">
        <f t="shared" si="143"/>
        <v>0</v>
      </c>
      <c r="N1217" s="108">
        <f t="shared" si="143"/>
        <v>0</v>
      </c>
      <c r="O1217" s="108">
        <f t="shared" si="143"/>
        <v>0</v>
      </c>
      <c r="P1217" s="108">
        <f t="shared" si="143"/>
        <v>0</v>
      </c>
    </row>
    <row r="1218" spans="1:16">
      <c r="A1218" s="102"/>
      <c r="B1218" s="5">
        <f t="shared" ref="B1218:J1218" si="144">+B800</f>
        <v>2903</v>
      </c>
      <c r="C1218" s="5" t="str">
        <f t="shared" si="144"/>
        <v>Fondos en administración</v>
      </c>
      <c r="D1218" s="108">
        <f t="shared" si="144"/>
        <v>0</v>
      </c>
      <c r="E1218" s="108">
        <f t="shared" si="144"/>
        <v>0</v>
      </c>
      <c r="F1218" s="108">
        <f t="shared" si="144"/>
        <v>0</v>
      </c>
      <c r="G1218" s="108">
        <f t="shared" si="144"/>
        <v>0</v>
      </c>
      <c r="H1218" s="108">
        <f t="shared" si="144"/>
        <v>0</v>
      </c>
      <c r="I1218" s="108">
        <f t="shared" si="144"/>
        <v>0</v>
      </c>
      <c r="J1218" s="108">
        <f t="shared" si="144"/>
        <v>0</v>
      </c>
      <c r="K1218" s="108">
        <f t="shared" ref="K1218:P1218" si="145">+K800</f>
        <v>0</v>
      </c>
      <c r="L1218" s="108">
        <f t="shared" si="145"/>
        <v>0</v>
      </c>
      <c r="M1218" s="108">
        <f t="shared" si="145"/>
        <v>0</v>
      </c>
      <c r="N1218" s="108">
        <f t="shared" si="145"/>
        <v>0</v>
      </c>
      <c r="O1218" s="108">
        <f t="shared" si="145"/>
        <v>0</v>
      </c>
      <c r="P1218" s="108">
        <f t="shared" si="145"/>
        <v>0</v>
      </c>
    </row>
    <row r="1219" spans="1:16">
      <c r="A1219" s="102"/>
      <c r="B1219" s="5">
        <f t="shared" ref="B1219:J1219" si="146">+B801</f>
        <v>2904</v>
      </c>
      <c r="C1219" s="5" t="str">
        <f t="shared" si="146"/>
        <v>Fondo de reserva empleados</v>
      </c>
      <c r="D1219" s="108">
        <f t="shared" si="146"/>
        <v>0</v>
      </c>
      <c r="E1219" s="108">
        <f t="shared" si="146"/>
        <v>0</v>
      </c>
      <c r="F1219" s="108">
        <f t="shared" si="146"/>
        <v>0</v>
      </c>
      <c r="G1219" s="108">
        <f t="shared" si="146"/>
        <v>0</v>
      </c>
      <c r="H1219" s="108">
        <f t="shared" si="146"/>
        <v>0</v>
      </c>
      <c r="I1219" s="108">
        <f t="shared" si="146"/>
        <v>0</v>
      </c>
      <c r="J1219" s="108">
        <f t="shared" si="146"/>
        <v>0</v>
      </c>
      <c r="K1219" s="108">
        <f t="shared" ref="K1219:P1219" si="147">+K801</f>
        <v>0</v>
      </c>
      <c r="L1219" s="108">
        <f t="shared" si="147"/>
        <v>0</v>
      </c>
      <c r="M1219" s="108">
        <f t="shared" si="147"/>
        <v>0</v>
      </c>
      <c r="N1219" s="108">
        <f t="shared" si="147"/>
        <v>0</v>
      </c>
      <c r="O1219" s="108">
        <f t="shared" si="147"/>
        <v>0</v>
      </c>
      <c r="P1219" s="108">
        <f t="shared" si="147"/>
        <v>0</v>
      </c>
    </row>
    <row r="1220" spans="1:16" ht="15">
      <c r="A1220" s="102"/>
      <c r="C1220" s="13" t="s">
        <v>672</v>
      </c>
      <c r="D1220" s="108">
        <f>SUM(D1202:D1219)</f>
        <v>0</v>
      </c>
      <c r="E1220" s="108">
        <f t="shared" ref="E1220:J1220" si="148">SUM(E1202:E1219)</f>
        <v>0</v>
      </c>
      <c r="F1220" s="108">
        <f t="shared" si="148"/>
        <v>0</v>
      </c>
      <c r="G1220" s="108">
        <f t="shared" si="148"/>
        <v>0</v>
      </c>
      <c r="H1220" s="108">
        <f t="shared" si="148"/>
        <v>0</v>
      </c>
      <c r="I1220" s="108">
        <f t="shared" si="148"/>
        <v>0</v>
      </c>
      <c r="J1220" s="108">
        <f t="shared" si="148"/>
        <v>0</v>
      </c>
      <c r="K1220" s="108">
        <f t="shared" ref="K1220:P1220" si="149">SUM(K1202:K1219)</f>
        <v>0</v>
      </c>
      <c r="L1220" s="108">
        <f t="shared" si="149"/>
        <v>0</v>
      </c>
      <c r="M1220" s="108">
        <f t="shared" si="149"/>
        <v>0</v>
      </c>
      <c r="N1220" s="108">
        <f t="shared" si="149"/>
        <v>0</v>
      </c>
      <c r="O1220" s="108">
        <f t="shared" si="149"/>
        <v>0</v>
      </c>
      <c r="P1220" s="108">
        <f t="shared" si="149"/>
        <v>0</v>
      </c>
    </row>
    <row r="1221" spans="1:16">
      <c r="A1221" s="102"/>
      <c r="D1221" s="108"/>
      <c r="E1221" s="108"/>
      <c r="F1221" s="108"/>
      <c r="G1221" s="108"/>
      <c r="H1221" s="108"/>
      <c r="I1221" s="108"/>
      <c r="J1221" s="108"/>
      <c r="K1221" s="108"/>
      <c r="L1221" s="108"/>
      <c r="M1221" s="108"/>
      <c r="N1221" s="108"/>
      <c r="O1221" s="108"/>
      <c r="P1221" s="108"/>
    </row>
    <row r="1222" spans="1:16" ht="15">
      <c r="A1222" s="102"/>
      <c r="C1222" s="18" t="s">
        <v>531</v>
      </c>
      <c r="D1222" s="108"/>
      <c r="E1222" s="108"/>
      <c r="F1222" s="108"/>
      <c r="G1222" s="108"/>
      <c r="H1222" s="108"/>
      <c r="I1222" s="108"/>
      <c r="J1222" s="108"/>
      <c r="K1222" s="108"/>
      <c r="L1222" s="108"/>
      <c r="M1222" s="108"/>
      <c r="N1222" s="108"/>
      <c r="O1222" s="108"/>
      <c r="P1222" s="108"/>
    </row>
    <row r="1223" spans="1:16">
      <c r="A1223" s="102"/>
      <c r="B1223" s="5">
        <f t="shared" ref="B1223:J1223" si="150">+B83</f>
        <v>1399</v>
      </c>
      <c r="C1223" s="5" t="str">
        <f t="shared" si="150"/>
        <v>(Provisión para inversiones)</v>
      </c>
      <c r="D1223" s="108">
        <f t="shared" si="150"/>
        <v>0</v>
      </c>
      <c r="E1223" s="108">
        <f t="shared" si="150"/>
        <v>0</v>
      </c>
      <c r="F1223" s="108">
        <f t="shared" si="150"/>
        <v>0</v>
      </c>
      <c r="G1223" s="108">
        <f t="shared" si="150"/>
        <v>0</v>
      </c>
      <c r="H1223" s="108">
        <f t="shared" si="150"/>
        <v>0</v>
      </c>
      <c r="I1223" s="108">
        <f t="shared" si="150"/>
        <v>0</v>
      </c>
      <c r="J1223" s="108">
        <f t="shared" si="150"/>
        <v>0</v>
      </c>
      <c r="K1223" s="108">
        <f t="shared" ref="K1223:P1223" si="151">+K83</f>
        <v>0</v>
      </c>
      <c r="L1223" s="108">
        <f t="shared" si="151"/>
        <v>0</v>
      </c>
      <c r="M1223" s="108">
        <f t="shared" si="151"/>
        <v>0</v>
      </c>
      <c r="N1223" s="108">
        <f t="shared" si="151"/>
        <v>0</v>
      </c>
      <c r="O1223" s="108">
        <f t="shared" si="151"/>
        <v>0</v>
      </c>
      <c r="P1223" s="108">
        <f t="shared" si="151"/>
        <v>0</v>
      </c>
    </row>
    <row r="1224" spans="1:16">
      <c r="A1224" s="102"/>
      <c r="B1224" s="5">
        <f t="shared" ref="B1224:J1224" si="152">+B414</f>
        <v>1499</v>
      </c>
      <c r="C1224" s="5" t="str">
        <f t="shared" si="152"/>
        <v>(Provisiones para créditos incobrables)</v>
      </c>
      <c r="D1224" s="108">
        <f t="shared" si="152"/>
        <v>0</v>
      </c>
      <c r="E1224" s="108">
        <f t="shared" si="152"/>
        <v>0</v>
      </c>
      <c r="F1224" s="108">
        <f t="shared" si="152"/>
        <v>0</v>
      </c>
      <c r="G1224" s="108">
        <f t="shared" si="152"/>
        <v>0</v>
      </c>
      <c r="H1224" s="108">
        <f t="shared" si="152"/>
        <v>0</v>
      </c>
      <c r="I1224" s="108">
        <f t="shared" si="152"/>
        <v>0</v>
      </c>
      <c r="J1224" s="108">
        <f t="shared" si="152"/>
        <v>0</v>
      </c>
      <c r="K1224" s="108">
        <f t="shared" ref="K1224:P1224" si="153">+K414</f>
        <v>0</v>
      </c>
      <c r="L1224" s="108">
        <f t="shared" si="153"/>
        <v>0</v>
      </c>
      <c r="M1224" s="108">
        <f t="shared" si="153"/>
        <v>0</v>
      </c>
      <c r="N1224" s="108">
        <f t="shared" si="153"/>
        <v>0</v>
      </c>
      <c r="O1224" s="108">
        <f t="shared" si="153"/>
        <v>0</v>
      </c>
      <c r="P1224" s="108">
        <f t="shared" si="153"/>
        <v>0</v>
      </c>
    </row>
    <row r="1225" spans="1:16">
      <c r="A1225" s="102"/>
      <c r="B1225" s="5">
        <f t="shared" ref="B1225:J1225" si="154">+B486</f>
        <v>1699</v>
      </c>
      <c r="C1225" s="5" t="str">
        <f t="shared" si="154"/>
        <v>(Provisión para cuentas por cobrar)</v>
      </c>
      <c r="D1225" s="108">
        <f t="shared" si="154"/>
        <v>0</v>
      </c>
      <c r="E1225" s="108">
        <f t="shared" si="154"/>
        <v>0</v>
      </c>
      <c r="F1225" s="108">
        <f t="shared" si="154"/>
        <v>0</v>
      </c>
      <c r="G1225" s="108">
        <f t="shared" si="154"/>
        <v>0</v>
      </c>
      <c r="H1225" s="108">
        <f t="shared" si="154"/>
        <v>0</v>
      </c>
      <c r="I1225" s="108">
        <f t="shared" si="154"/>
        <v>0</v>
      </c>
      <c r="J1225" s="108">
        <f t="shared" si="154"/>
        <v>0</v>
      </c>
      <c r="K1225" s="108">
        <f t="shared" ref="K1225:P1225" si="155">+K486</f>
        <v>0</v>
      </c>
      <c r="L1225" s="108">
        <f t="shared" si="155"/>
        <v>0</v>
      </c>
      <c r="M1225" s="108">
        <f t="shared" si="155"/>
        <v>0</v>
      </c>
      <c r="N1225" s="108">
        <f t="shared" si="155"/>
        <v>0</v>
      </c>
      <c r="O1225" s="108">
        <f t="shared" si="155"/>
        <v>0</v>
      </c>
      <c r="P1225" s="108">
        <f t="shared" si="155"/>
        <v>0</v>
      </c>
    </row>
    <row r="1226" spans="1:16">
      <c r="A1226" s="102"/>
      <c r="B1226" s="5">
        <f t="shared" ref="B1226:J1226" si="156">+B533</f>
        <v>1799</v>
      </c>
      <c r="C1226" s="5" t="str">
        <f t="shared" si="156"/>
        <v>(Provisión para bienes realizables, adjudicados por pago y recuperados)</v>
      </c>
      <c r="D1226" s="108">
        <f t="shared" si="156"/>
        <v>0</v>
      </c>
      <c r="E1226" s="108">
        <f t="shared" si="156"/>
        <v>0</v>
      </c>
      <c r="F1226" s="108">
        <f t="shared" si="156"/>
        <v>0</v>
      </c>
      <c r="G1226" s="108">
        <f t="shared" si="156"/>
        <v>0</v>
      </c>
      <c r="H1226" s="108">
        <f t="shared" si="156"/>
        <v>0</v>
      </c>
      <c r="I1226" s="108">
        <f t="shared" si="156"/>
        <v>0</v>
      </c>
      <c r="J1226" s="108">
        <f t="shared" si="156"/>
        <v>0</v>
      </c>
      <c r="K1226" s="108">
        <f t="shared" ref="K1226:P1226" si="157">+K533</f>
        <v>0</v>
      </c>
      <c r="L1226" s="108">
        <f t="shared" si="157"/>
        <v>0</v>
      </c>
      <c r="M1226" s="108">
        <f t="shared" si="157"/>
        <v>0</v>
      </c>
      <c r="N1226" s="108">
        <f t="shared" si="157"/>
        <v>0</v>
      </c>
      <c r="O1226" s="108">
        <f t="shared" si="157"/>
        <v>0</v>
      </c>
      <c r="P1226" s="108">
        <f t="shared" si="157"/>
        <v>0</v>
      </c>
    </row>
    <row r="1227" spans="1:16">
      <c r="A1227" s="102"/>
      <c r="B1227" s="5">
        <f t="shared" ref="B1227:J1227" si="158">+B617</f>
        <v>1999</v>
      </c>
      <c r="C1227" s="5" t="str">
        <f t="shared" si="158"/>
        <v>(Provisión para otros activos irrecuperables)</v>
      </c>
      <c r="D1227" s="108">
        <f t="shared" si="158"/>
        <v>0</v>
      </c>
      <c r="E1227" s="108">
        <f t="shared" si="158"/>
        <v>0</v>
      </c>
      <c r="F1227" s="108">
        <f t="shared" si="158"/>
        <v>0</v>
      </c>
      <c r="G1227" s="108">
        <f t="shared" si="158"/>
        <v>0</v>
      </c>
      <c r="H1227" s="108">
        <f t="shared" si="158"/>
        <v>0</v>
      </c>
      <c r="I1227" s="108">
        <f t="shared" si="158"/>
        <v>0</v>
      </c>
      <c r="J1227" s="108">
        <f t="shared" si="158"/>
        <v>0</v>
      </c>
      <c r="K1227" s="108">
        <f t="shared" ref="K1227:P1227" si="159">+K617</f>
        <v>0</v>
      </c>
      <c r="L1227" s="108">
        <f t="shared" si="159"/>
        <v>0</v>
      </c>
      <c r="M1227" s="108">
        <f t="shared" si="159"/>
        <v>0</v>
      </c>
      <c r="N1227" s="108">
        <f t="shared" si="159"/>
        <v>0</v>
      </c>
      <c r="O1227" s="108">
        <f t="shared" si="159"/>
        <v>0</v>
      </c>
      <c r="P1227" s="108">
        <f t="shared" si="159"/>
        <v>0</v>
      </c>
    </row>
    <row r="1228" spans="1:16" ht="15">
      <c r="A1228" s="102"/>
      <c r="C1228" s="13" t="s">
        <v>529</v>
      </c>
      <c r="D1228" s="108">
        <f>SUM(D1223:D1227)</f>
        <v>0</v>
      </c>
      <c r="E1228" s="108">
        <f t="shared" ref="E1228:J1228" si="160">SUM(E1223:E1227)</f>
        <v>0</v>
      </c>
      <c r="F1228" s="108">
        <f t="shared" si="160"/>
        <v>0</v>
      </c>
      <c r="G1228" s="108">
        <f t="shared" si="160"/>
        <v>0</v>
      </c>
      <c r="H1228" s="108">
        <f t="shared" si="160"/>
        <v>0</v>
      </c>
      <c r="I1228" s="108">
        <f t="shared" si="160"/>
        <v>0</v>
      </c>
      <c r="J1228" s="108">
        <f t="shared" si="160"/>
        <v>0</v>
      </c>
      <c r="K1228" s="108">
        <f t="shared" ref="K1228:P1228" si="161">SUM(K1223:K1227)</f>
        <v>0</v>
      </c>
      <c r="L1228" s="108">
        <f t="shared" si="161"/>
        <v>0</v>
      </c>
      <c r="M1228" s="108">
        <f t="shared" si="161"/>
        <v>0</v>
      </c>
      <c r="N1228" s="108">
        <f t="shared" si="161"/>
        <v>0</v>
      </c>
      <c r="O1228" s="108">
        <f t="shared" si="161"/>
        <v>0</v>
      </c>
      <c r="P1228" s="108">
        <f t="shared" si="161"/>
        <v>0</v>
      </c>
    </row>
    <row r="1229" spans="1:16">
      <c r="A1229" s="102"/>
      <c r="D1229" s="108"/>
      <c r="E1229" s="108"/>
      <c r="F1229" s="108"/>
      <c r="G1229" s="108"/>
      <c r="H1229" s="108"/>
      <c r="I1229" s="108"/>
      <c r="J1229" s="108"/>
      <c r="K1229" s="108"/>
      <c r="L1229" s="108"/>
      <c r="M1229" s="108"/>
      <c r="N1229" s="108"/>
      <c r="O1229" s="108"/>
      <c r="P1229" s="108"/>
    </row>
    <row r="1230" spans="1:16" ht="15">
      <c r="A1230" s="102"/>
      <c r="C1230" s="13" t="s">
        <v>673</v>
      </c>
      <c r="D1230" s="108"/>
      <c r="E1230" s="108"/>
      <c r="F1230" s="108"/>
      <c r="G1230" s="108"/>
      <c r="H1230" s="108"/>
      <c r="I1230" s="108"/>
      <c r="J1230" s="108"/>
      <c r="K1230" s="108"/>
      <c r="L1230" s="108"/>
      <c r="M1230" s="108"/>
      <c r="N1230" s="108"/>
      <c r="O1230" s="108"/>
      <c r="P1230" s="108"/>
    </row>
    <row r="1231" spans="1:16">
      <c r="A1231" s="102"/>
      <c r="B1231" s="5">
        <v>3</v>
      </c>
      <c r="C1231" s="5" t="s">
        <v>346</v>
      </c>
      <c r="D1231" s="108">
        <f>+D853</f>
        <v>0</v>
      </c>
      <c r="E1231" s="108">
        <f t="shared" ref="E1231:J1231" si="162">+E853</f>
        <v>0</v>
      </c>
      <c r="F1231" s="108">
        <f t="shared" si="162"/>
        <v>0</v>
      </c>
      <c r="G1231" s="108">
        <f t="shared" si="162"/>
        <v>0</v>
      </c>
      <c r="H1231" s="108">
        <f t="shared" si="162"/>
        <v>0</v>
      </c>
      <c r="I1231" s="108">
        <f t="shared" si="162"/>
        <v>0</v>
      </c>
      <c r="J1231" s="108">
        <f t="shared" si="162"/>
        <v>0</v>
      </c>
      <c r="K1231" s="108">
        <f t="shared" ref="K1231:P1231" si="163">+K853</f>
        <v>0</v>
      </c>
      <c r="L1231" s="108">
        <f t="shared" si="163"/>
        <v>0</v>
      </c>
      <c r="M1231" s="108">
        <f t="shared" si="163"/>
        <v>0</v>
      </c>
      <c r="N1231" s="108">
        <f t="shared" si="163"/>
        <v>255.74352999999999</v>
      </c>
      <c r="O1231" s="108">
        <f t="shared" si="163"/>
        <v>262.89737000000002</v>
      </c>
      <c r="P1231" s="108">
        <f t="shared" si="163"/>
        <v>261.43760000000003</v>
      </c>
    </row>
    <row r="1232" spans="1:16" s="22" customFormat="1">
      <c r="A1232" s="102"/>
      <c r="B1232" s="21" t="s">
        <v>674</v>
      </c>
      <c r="C1232" s="22" t="s">
        <v>675</v>
      </c>
      <c r="D1232" s="146">
        <f>IF(D6=12,+D857-D623,0)</f>
        <v>0</v>
      </c>
      <c r="E1232" s="146">
        <f t="shared" ref="E1232:J1232" si="164">+E857-E623</f>
        <v>0</v>
      </c>
      <c r="F1232" s="146">
        <f t="shared" si="164"/>
        <v>0</v>
      </c>
      <c r="G1232" s="146">
        <f t="shared" si="164"/>
        <v>0</v>
      </c>
      <c r="H1232" s="146">
        <f t="shared" si="164"/>
        <v>0</v>
      </c>
      <c r="I1232" s="146">
        <f t="shared" si="164"/>
        <v>0</v>
      </c>
      <c r="J1232" s="146">
        <f t="shared" si="164"/>
        <v>0</v>
      </c>
      <c r="K1232" s="146">
        <f t="shared" ref="K1232:P1232" si="165">+K857-K623</f>
        <v>0</v>
      </c>
      <c r="L1232" s="146">
        <f t="shared" si="165"/>
        <v>0</v>
      </c>
      <c r="M1232" s="146">
        <f t="shared" si="165"/>
        <v>0</v>
      </c>
      <c r="N1232" s="146">
        <f t="shared" si="165"/>
        <v>-7.8008899999999999</v>
      </c>
      <c r="O1232" s="146">
        <f t="shared" si="165"/>
        <v>-9.7821299999999951</v>
      </c>
      <c r="P1232" s="146">
        <f t="shared" si="165"/>
        <v>-8.5623999999999967</v>
      </c>
    </row>
    <row r="1233" spans="1:16" ht="15">
      <c r="A1233" s="102"/>
      <c r="C1233" s="13" t="s">
        <v>676</v>
      </c>
      <c r="D1233" s="108">
        <f>SUM(D1231:D1232)</f>
        <v>0</v>
      </c>
      <c r="E1233" s="108">
        <f t="shared" ref="E1233:J1233" si="166">SUM(E1231:E1232)</f>
        <v>0</v>
      </c>
      <c r="F1233" s="108">
        <f t="shared" si="166"/>
        <v>0</v>
      </c>
      <c r="G1233" s="108">
        <f t="shared" si="166"/>
        <v>0</v>
      </c>
      <c r="H1233" s="108">
        <f t="shared" si="166"/>
        <v>0</v>
      </c>
      <c r="I1233" s="108">
        <f t="shared" si="166"/>
        <v>0</v>
      </c>
      <c r="J1233" s="108">
        <f t="shared" si="166"/>
        <v>0</v>
      </c>
      <c r="K1233" s="108">
        <f t="shared" ref="K1233:P1233" si="167">SUM(K1231:K1232)</f>
        <v>0</v>
      </c>
      <c r="L1233" s="108">
        <f t="shared" si="167"/>
        <v>0</v>
      </c>
      <c r="M1233" s="108">
        <f t="shared" si="167"/>
        <v>0</v>
      </c>
      <c r="N1233" s="108">
        <f t="shared" si="167"/>
        <v>247.94263999999998</v>
      </c>
      <c r="O1233" s="108">
        <f t="shared" si="167"/>
        <v>253.11524000000003</v>
      </c>
      <c r="P1233" s="108">
        <f t="shared" si="167"/>
        <v>252.87520000000004</v>
      </c>
    </row>
    <row r="1234" spans="1:16">
      <c r="A1234" s="102"/>
      <c r="D1234" s="108"/>
      <c r="E1234" s="108"/>
      <c r="F1234" s="108"/>
      <c r="G1234" s="108"/>
      <c r="H1234" s="108"/>
      <c r="I1234" s="108"/>
      <c r="J1234" s="108"/>
      <c r="K1234" s="108"/>
      <c r="L1234" s="108"/>
      <c r="M1234" s="108"/>
      <c r="N1234" s="108"/>
      <c r="O1234" s="108"/>
      <c r="P1234" s="108"/>
    </row>
    <row r="1235" spans="1:16" ht="15">
      <c r="A1235" s="102"/>
      <c r="C1235" s="18" t="s">
        <v>677</v>
      </c>
      <c r="D1235" s="108"/>
      <c r="E1235" s="108"/>
      <c r="F1235" s="108"/>
      <c r="G1235" s="108"/>
      <c r="H1235" s="108"/>
      <c r="I1235" s="108"/>
      <c r="J1235" s="108"/>
      <c r="K1235" s="108"/>
      <c r="L1235" s="108"/>
      <c r="M1235" s="108"/>
      <c r="N1235" s="108"/>
      <c r="O1235" s="108"/>
      <c r="P1235" s="108"/>
    </row>
    <row r="1236" spans="1:16">
      <c r="A1236" s="102"/>
      <c r="B1236" s="5">
        <f t="shared" ref="B1236:J1236" si="168">+B17</f>
        <v>1103</v>
      </c>
      <c r="C1236" s="5" t="str">
        <f t="shared" si="168"/>
        <v>Bancos y otras instituciones financieras</v>
      </c>
      <c r="D1236" s="108">
        <f t="shared" si="168"/>
        <v>0</v>
      </c>
      <c r="E1236" s="108">
        <f t="shared" si="168"/>
        <v>0</v>
      </c>
      <c r="F1236" s="108">
        <f t="shared" si="168"/>
        <v>0</v>
      </c>
      <c r="G1236" s="108">
        <f t="shared" si="168"/>
        <v>0</v>
      </c>
      <c r="H1236" s="108">
        <f t="shared" si="168"/>
        <v>0</v>
      </c>
      <c r="I1236" s="108">
        <f t="shared" si="168"/>
        <v>0</v>
      </c>
      <c r="J1236" s="108">
        <f t="shared" si="168"/>
        <v>0</v>
      </c>
      <c r="K1236" s="108">
        <f t="shared" ref="K1236:P1236" si="169">+K17</f>
        <v>0</v>
      </c>
      <c r="L1236" s="108">
        <f t="shared" si="169"/>
        <v>0</v>
      </c>
      <c r="M1236" s="108">
        <f t="shared" si="169"/>
        <v>0</v>
      </c>
      <c r="N1236" s="108">
        <f t="shared" si="169"/>
        <v>85.386380000000003</v>
      </c>
      <c r="O1236" s="108">
        <f t="shared" si="169"/>
        <v>42.374420000000001</v>
      </c>
      <c r="P1236" s="108">
        <f t="shared" si="169"/>
        <v>72.736820000000009</v>
      </c>
    </row>
    <row r="1237" spans="1:16">
      <c r="A1237" s="102"/>
      <c r="B1237" s="5">
        <f t="shared" ref="B1237:J1237" si="170">+B25</f>
        <v>12</v>
      </c>
      <c r="C1237" s="5" t="str">
        <f t="shared" si="170"/>
        <v>OPERACIONES INTERBANCARIAS</v>
      </c>
      <c r="D1237" s="108">
        <f t="shared" si="170"/>
        <v>0</v>
      </c>
      <c r="E1237" s="108">
        <f t="shared" si="170"/>
        <v>0</v>
      </c>
      <c r="F1237" s="108">
        <f t="shared" si="170"/>
        <v>0</v>
      </c>
      <c r="G1237" s="108">
        <f t="shared" si="170"/>
        <v>0</v>
      </c>
      <c r="H1237" s="108">
        <f t="shared" si="170"/>
        <v>0</v>
      </c>
      <c r="I1237" s="108">
        <f t="shared" si="170"/>
        <v>0</v>
      </c>
      <c r="J1237" s="108">
        <f t="shared" si="170"/>
        <v>0</v>
      </c>
      <c r="K1237" s="108">
        <f t="shared" ref="K1237:P1237" si="171">+K25</f>
        <v>0</v>
      </c>
      <c r="L1237" s="108">
        <f t="shared" si="171"/>
        <v>0</v>
      </c>
      <c r="M1237" s="108">
        <f t="shared" si="171"/>
        <v>0</v>
      </c>
      <c r="N1237" s="108">
        <f t="shared" si="171"/>
        <v>0</v>
      </c>
      <c r="O1237" s="108">
        <f t="shared" si="171"/>
        <v>0</v>
      </c>
      <c r="P1237" s="108">
        <f t="shared" si="171"/>
        <v>0</v>
      </c>
    </row>
    <row r="1238" spans="1:16">
      <c r="A1238" s="102"/>
      <c r="B1238" s="5">
        <f t="shared" ref="B1238:J1238" si="172">+B34</f>
        <v>13</v>
      </c>
      <c r="C1238" s="5" t="str">
        <f t="shared" si="172"/>
        <v>INVERSIONES</v>
      </c>
      <c r="D1238" s="108">
        <f t="shared" si="172"/>
        <v>0</v>
      </c>
      <c r="E1238" s="108">
        <f t="shared" si="172"/>
        <v>0</v>
      </c>
      <c r="F1238" s="108">
        <f t="shared" si="172"/>
        <v>0</v>
      </c>
      <c r="G1238" s="108">
        <f t="shared" si="172"/>
        <v>0</v>
      </c>
      <c r="H1238" s="108">
        <f t="shared" si="172"/>
        <v>0</v>
      </c>
      <c r="I1238" s="108">
        <f t="shared" si="172"/>
        <v>0</v>
      </c>
      <c r="J1238" s="108">
        <f t="shared" si="172"/>
        <v>0</v>
      </c>
      <c r="K1238" s="108">
        <f t="shared" ref="K1238:P1238" si="173">+K34</f>
        <v>0</v>
      </c>
      <c r="L1238" s="108">
        <f t="shared" si="173"/>
        <v>0</v>
      </c>
      <c r="M1238" s="108">
        <f t="shared" si="173"/>
        <v>0</v>
      </c>
      <c r="N1238" s="108">
        <f t="shared" si="173"/>
        <v>0</v>
      </c>
      <c r="O1238" s="108">
        <f t="shared" si="173"/>
        <v>0</v>
      </c>
      <c r="P1238" s="108">
        <f t="shared" si="173"/>
        <v>0</v>
      </c>
    </row>
    <row r="1239" spans="1:16">
      <c r="A1239" s="102"/>
      <c r="B1239" s="19" t="s">
        <v>678</v>
      </c>
      <c r="C1239" s="5" t="s">
        <v>679</v>
      </c>
      <c r="D1239" s="108">
        <f t="shared" ref="D1239:J1239" si="174">+D87+D93+D99+D105+D111+D117+D123+D129+D135+D141+D147+D153+D159+D165+D171+D177+D183+D189</f>
        <v>0</v>
      </c>
      <c r="E1239" s="108">
        <f t="shared" si="174"/>
        <v>0</v>
      </c>
      <c r="F1239" s="108">
        <f t="shared" si="174"/>
        <v>0</v>
      </c>
      <c r="G1239" s="108">
        <f t="shared" si="174"/>
        <v>0</v>
      </c>
      <c r="H1239" s="108">
        <f t="shared" si="174"/>
        <v>0</v>
      </c>
      <c r="I1239" s="108">
        <f t="shared" si="174"/>
        <v>0</v>
      </c>
      <c r="J1239" s="108">
        <f t="shared" si="174"/>
        <v>0</v>
      </c>
      <c r="K1239" s="108">
        <f t="shared" ref="K1239:P1239" si="175">+K87+K93+K99+K105+K111+K117+K123+K129+K135+K141+K147+K153+K159+K165+K171+K177+K183+K189</f>
        <v>0</v>
      </c>
      <c r="L1239" s="108">
        <f t="shared" si="175"/>
        <v>0</v>
      </c>
      <c r="M1239" s="108">
        <f t="shared" si="175"/>
        <v>0</v>
      </c>
      <c r="N1239" s="108">
        <f t="shared" si="175"/>
        <v>0</v>
      </c>
      <c r="O1239" s="108">
        <f t="shared" si="175"/>
        <v>0</v>
      </c>
      <c r="P1239" s="108">
        <f t="shared" si="175"/>
        <v>0</v>
      </c>
    </row>
    <row r="1240" spans="1:16">
      <c r="A1240" s="102"/>
      <c r="B1240" s="5">
        <f t="shared" ref="B1240:J1240" si="176">+B428</f>
        <v>15</v>
      </c>
      <c r="C1240" s="5" t="str">
        <f t="shared" si="176"/>
        <v>DEUDORES POR ACEPTACIONES</v>
      </c>
      <c r="D1240" s="108">
        <f t="shared" si="176"/>
        <v>0</v>
      </c>
      <c r="E1240" s="108">
        <f t="shared" si="176"/>
        <v>0</v>
      </c>
      <c r="F1240" s="108">
        <f t="shared" si="176"/>
        <v>0</v>
      </c>
      <c r="G1240" s="108">
        <f t="shared" si="176"/>
        <v>0</v>
      </c>
      <c r="H1240" s="108">
        <f t="shared" si="176"/>
        <v>0</v>
      </c>
      <c r="I1240" s="108">
        <f t="shared" si="176"/>
        <v>0</v>
      </c>
      <c r="J1240" s="108">
        <f t="shared" si="176"/>
        <v>0</v>
      </c>
      <c r="K1240" s="108">
        <f t="shared" ref="K1240:P1240" si="177">+K428</f>
        <v>0</v>
      </c>
      <c r="L1240" s="108">
        <f t="shared" si="177"/>
        <v>0</v>
      </c>
      <c r="M1240" s="108">
        <f t="shared" si="177"/>
        <v>0</v>
      </c>
      <c r="N1240" s="108">
        <f t="shared" si="177"/>
        <v>0</v>
      </c>
      <c r="O1240" s="108">
        <f t="shared" si="177"/>
        <v>0</v>
      </c>
      <c r="P1240" s="108">
        <f t="shared" si="177"/>
        <v>0</v>
      </c>
    </row>
    <row r="1241" spans="1:16">
      <c r="A1241" s="102"/>
      <c r="B1241" s="5">
        <f t="shared" ref="B1241:J1241" si="178">+B491</f>
        <v>170105</v>
      </c>
      <c r="C1241" s="5" t="str">
        <f t="shared" si="178"/>
        <v>Terrenos</v>
      </c>
      <c r="D1241" s="108">
        <f t="shared" si="178"/>
        <v>0</v>
      </c>
      <c r="E1241" s="108">
        <f t="shared" si="178"/>
        <v>0</v>
      </c>
      <c r="F1241" s="108">
        <f t="shared" si="178"/>
        <v>0</v>
      </c>
      <c r="G1241" s="108">
        <f t="shared" si="178"/>
        <v>0</v>
      </c>
      <c r="H1241" s="108">
        <f t="shared" si="178"/>
        <v>0</v>
      </c>
      <c r="I1241" s="108">
        <f t="shared" si="178"/>
        <v>0</v>
      </c>
      <c r="J1241" s="108">
        <f t="shared" si="178"/>
        <v>0</v>
      </c>
      <c r="K1241" s="108">
        <f t="shared" ref="K1241:P1241" si="179">+K491</f>
        <v>0</v>
      </c>
      <c r="L1241" s="108">
        <f t="shared" si="179"/>
        <v>0</v>
      </c>
      <c r="M1241" s="108">
        <f t="shared" si="179"/>
        <v>0</v>
      </c>
      <c r="N1241" s="108">
        <f t="shared" si="179"/>
        <v>0</v>
      </c>
      <c r="O1241" s="108">
        <f t="shared" si="179"/>
        <v>0</v>
      </c>
      <c r="P1241" s="108">
        <f t="shared" si="179"/>
        <v>0</v>
      </c>
    </row>
    <row r="1242" spans="1:16">
      <c r="A1242" s="102"/>
      <c r="B1242" s="5">
        <f t="shared" ref="B1242:J1242" si="180">+B492</f>
        <v>170110</v>
      </c>
      <c r="C1242" s="5" t="str">
        <f t="shared" si="180"/>
        <v>Obras de urbanización</v>
      </c>
      <c r="D1242" s="108">
        <f t="shared" si="180"/>
        <v>0</v>
      </c>
      <c r="E1242" s="108">
        <f t="shared" si="180"/>
        <v>0</v>
      </c>
      <c r="F1242" s="108">
        <f t="shared" si="180"/>
        <v>0</v>
      </c>
      <c r="G1242" s="108">
        <f t="shared" si="180"/>
        <v>0</v>
      </c>
      <c r="H1242" s="108">
        <f t="shared" si="180"/>
        <v>0</v>
      </c>
      <c r="I1242" s="108">
        <f t="shared" si="180"/>
        <v>0</v>
      </c>
      <c r="J1242" s="108">
        <f t="shared" si="180"/>
        <v>0</v>
      </c>
      <c r="K1242" s="108">
        <f t="shared" ref="K1242:P1242" si="181">+K492</f>
        <v>0</v>
      </c>
      <c r="L1242" s="108">
        <f t="shared" si="181"/>
        <v>0</v>
      </c>
      <c r="M1242" s="108">
        <f t="shared" si="181"/>
        <v>0</v>
      </c>
      <c r="N1242" s="108">
        <f t="shared" si="181"/>
        <v>0</v>
      </c>
      <c r="O1242" s="108">
        <f t="shared" si="181"/>
        <v>0</v>
      </c>
      <c r="P1242" s="108">
        <f t="shared" si="181"/>
        <v>0</v>
      </c>
    </row>
    <row r="1243" spans="1:16">
      <c r="A1243" s="102"/>
      <c r="B1243" s="5">
        <f t="shared" ref="B1243:J1243" si="182">+B493</f>
        <v>170115</v>
      </c>
      <c r="C1243" s="5" t="str">
        <f t="shared" si="182"/>
        <v>Obras de edificación</v>
      </c>
      <c r="D1243" s="108">
        <f t="shared" si="182"/>
        <v>0</v>
      </c>
      <c r="E1243" s="108">
        <f t="shared" si="182"/>
        <v>0</v>
      </c>
      <c r="F1243" s="108">
        <f t="shared" si="182"/>
        <v>0</v>
      </c>
      <c r="G1243" s="108">
        <f t="shared" si="182"/>
        <v>0</v>
      </c>
      <c r="H1243" s="108">
        <f t="shared" si="182"/>
        <v>0</v>
      </c>
      <c r="I1243" s="108">
        <f t="shared" si="182"/>
        <v>0</v>
      </c>
      <c r="J1243" s="108">
        <f t="shared" si="182"/>
        <v>0</v>
      </c>
      <c r="K1243" s="108">
        <f t="shared" ref="K1243:P1243" si="183">+K493</f>
        <v>0</v>
      </c>
      <c r="L1243" s="108">
        <f t="shared" si="183"/>
        <v>0</v>
      </c>
      <c r="M1243" s="108">
        <f t="shared" si="183"/>
        <v>0</v>
      </c>
      <c r="N1243" s="108">
        <f t="shared" si="183"/>
        <v>0</v>
      </c>
      <c r="O1243" s="108">
        <f t="shared" si="183"/>
        <v>0</v>
      </c>
      <c r="P1243" s="108">
        <f t="shared" si="183"/>
        <v>0</v>
      </c>
    </row>
    <row r="1244" spans="1:16">
      <c r="A1244" s="102"/>
      <c r="B1244" s="5">
        <f t="shared" ref="B1244:J1244" si="184">+B559</f>
        <v>1901</v>
      </c>
      <c r="C1244" s="5" t="str">
        <f t="shared" si="184"/>
        <v>Inversiones en acciones y participaciones</v>
      </c>
      <c r="D1244" s="108">
        <f t="shared" si="184"/>
        <v>0</v>
      </c>
      <c r="E1244" s="108">
        <f t="shared" si="184"/>
        <v>0</v>
      </c>
      <c r="F1244" s="108">
        <f t="shared" si="184"/>
        <v>0</v>
      </c>
      <c r="G1244" s="108">
        <f t="shared" si="184"/>
        <v>0</v>
      </c>
      <c r="H1244" s="108">
        <f t="shared" si="184"/>
        <v>0</v>
      </c>
      <c r="I1244" s="108">
        <f t="shared" si="184"/>
        <v>0</v>
      </c>
      <c r="J1244" s="108">
        <f t="shared" si="184"/>
        <v>0</v>
      </c>
      <c r="K1244" s="108">
        <f t="shared" ref="K1244:P1244" si="185">+K559</f>
        <v>0</v>
      </c>
      <c r="L1244" s="108">
        <f t="shared" si="185"/>
        <v>0</v>
      </c>
      <c r="M1244" s="108">
        <f t="shared" si="185"/>
        <v>0</v>
      </c>
      <c r="N1244" s="108">
        <f t="shared" si="185"/>
        <v>0</v>
      </c>
      <c r="O1244" s="108">
        <f t="shared" si="185"/>
        <v>0</v>
      </c>
      <c r="P1244" s="108">
        <f t="shared" si="185"/>
        <v>0</v>
      </c>
    </row>
    <row r="1245" spans="1:16">
      <c r="A1245" s="102"/>
      <c r="B1245" s="5">
        <f t="shared" ref="B1245:J1245" si="186">+B566</f>
        <v>190205</v>
      </c>
      <c r="C1245" s="5" t="str">
        <f t="shared" si="186"/>
        <v>Inversiones</v>
      </c>
      <c r="D1245" s="108">
        <f t="shared" si="186"/>
        <v>0</v>
      </c>
      <c r="E1245" s="108">
        <f t="shared" si="186"/>
        <v>0</v>
      </c>
      <c r="F1245" s="108">
        <f t="shared" si="186"/>
        <v>0</v>
      </c>
      <c r="G1245" s="108">
        <f t="shared" si="186"/>
        <v>0</v>
      </c>
      <c r="H1245" s="108">
        <f t="shared" si="186"/>
        <v>0</v>
      </c>
      <c r="I1245" s="108">
        <f t="shared" si="186"/>
        <v>0</v>
      </c>
      <c r="J1245" s="108">
        <f t="shared" si="186"/>
        <v>0</v>
      </c>
      <c r="K1245" s="108">
        <f t="shared" ref="K1245:P1245" si="187">+K566</f>
        <v>0</v>
      </c>
      <c r="L1245" s="108">
        <f t="shared" si="187"/>
        <v>0</v>
      </c>
      <c r="M1245" s="108">
        <f t="shared" si="187"/>
        <v>0</v>
      </c>
      <c r="N1245" s="108">
        <f t="shared" si="187"/>
        <v>0</v>
      </c>
      <c r="O1245" s="108">
        <f t="shared" si="187"/>
        <v>0</v>
      </c>
      <c r="P1245" s="108">
        <f t="shared" si="187"/>
        <v>0</v>
      </c>
    </row>
    <row r="1246" spans="1:16">
      <c r="A1246" s="102"/>
      <c r="B1246" s="5">
        <f t="shared" ref="B1246:J1246" si="188">+B567</f>
        <v>190210</v>
      </c>
      <c r="C1246" s="5" t="str">
        <f t="shared" si="188"/>
        <v>Cartera de créditos por vencer</v>
      </c>
      <c r="D1246" s="108">
        <f t="shared" si="188"/>
        <v>0</v>
      </c>
      <c r="E1246" s="108">
        <f t="shared" si="188"/>
        <v>0</v>
      </c>
      <c r="F1246" s="108">
        <f t="shared" si="188"/>
        <v>0</v>
      </c>
      <c r="G1246" s="108">
        <f t="shared" si="188"/>
        <v>0</v>
      </c>
      <c r="H1246" s="108">
        <f t="shared" si="188"/>
        <v>0</v>
      </c>
      <c r="I1246" s="108">
        <f t="shared" si="188"/>
        <v>0</v>
      </c>
      <c r="J1246" s="108">
        <f t="shared" si="188"/>
        <v>0</v>
      </c>
      <c r="K1246" s="108">
        <f t="shared" ref="K1246:P1246" si="189">+K567</f>
        <v>0</v>
      </c>
      <c r="L1246" s="108">
        <f t="shared" si="189"/>
        <v>0</v>
      </c>
      <c r="M1246" s="108">
        <f t="shared" si="189"/>
        <v>0</v>
      </c>
      <c r="N1246" s="108">
        <f t="shared" si="189"/>
        <v>0</v>
      </c>
      <c r="O1246" s="108">
        <f t="shared" si="189"/>
        <v>0</v>
      </c>
      <c r="P1246" s="108">
        <f t="shared" si="189"/>
        <v>0</v>
      </c>
    </row>
    <row r="1247" spans="1:16">
      <c r="A1247" s="102"/>
      <c r="B1247" s="5">
        <f t="shared" ref="B1247:J1247" si="190">+B568</f>
        <v>190215</v>
      </c>
      <c r="C1247" s="5" t="str">
        <f t="shared" si="190"/>
        <v>Cartera de créditos refinanciada por vencer</v>
      </c>
      <c r="D1247" s="108">
        <f t="shared" si="190"/>
        <v>0</v>
      </c>
      <c r="E1247" s="108">
        <f t="shared" si="190"/>
        <v>0</v>
      </c>
      <c r="F1247" s="108">
        <f t="shared" si="190"/>
        <v>0</v>
      </c>
      <c r="G1247" s="108">
        <f t="shared" si="190"/>
        <v>0</v>
      </c>
      <c r="H1247" s="108">
        <f t="shared" si="190"/>
        <v>0</v>
      </c>
      <c r="I1247" s="108">
        <f t="shared" si="190"/>
        <v>0</v>
      </c>
      <c r="J1247" s="108">
        <f t="shared" si="190"/>
        <v>0</v>
      </c>
      <c r="K1247" s="108">
        <f t="shared" ref="K1247:P1247" si="191">+K568</f>
        <v>0</v>
      </c>
      <c r="L1247" s="108">
        <f t="shared" si="191"/>
        <v>0</v>
      </c>
      <c r="M1247" s="108">
        <f t="shared" si="191"/>
        <v>0</v>
      </c>
      <c r="N1247" s="108">
        <f t="shared" si="191"/>
        <v>0</v>
      </c>
      <c r="O1247" s="108">
        <f t="shared" si="191"/>
        <v>0</v>
      </c>
      <c r="P1247" s="108">
        <f t="shared" si="191"/>
        <v>0</v>
      </c>
    </row>
    <row r="1248" spans="1:16">
      <c r="A1248" s="102"/>
      <c r="B1248" s="5">
        <f t="shared" ref="B1248:J1248" si="192">+B569</f>
        <v>190220</v>
      </c>
      <c r="C1248" s="5" t="str">
        <f t="shared" si="192"/>
        <v>Cartera de créditos reestructurada por vencer</v>
      </c>
      <c r="D1248" s="108">
        <f t="shared" si="192"/>
        <v>0</v>
      </c>
      <c r="E1248" s="108">
        <f t="shared" si="192"/>
        <v>0</v>
      </c>
      <c r="F1248" s="108">
        <f t="shared" si="192"/>
        <v>0</v>
      </c>
      <c r="G1248" s="108">
        <f t="shared" si="192"/>
        <v>0</v>
      </c>
      <c r="H1248" s="108">
        <f t="shared" si="192"/>
        <v>0</v>
      </c>
      <c r="I1248" s="108">
        <f t="shared" si="192"/>
        <v>0</v>
      </c>
      <c r="J1248" s="108">
        <f t="shared" si="192"/>
        <v>0</v>
      </c>
      <c r="K1248" s="108">
        <f t="shared" ref="K1248:P1248" si="193">+K569</f>
        <v>0</v>
      </c>
      <c r="L1248" s="108">
        <f t="shared" si="193"/>
        <v>0</v>
      </c>
      <c r="M1248" s="108">
        <f t="shared" si="193"/>
        <v>0</v>
      </c>
      <c r="N1248" s="108">
        <f t="shared" si="193"/>
        <v>0</v>
      </c>
      <c r="O1248" s="108">
        <f t="shared" si="193"/>
        <v>0</v>
      </c>
      <c r="P1248" s="108">
        <f t="shared" si="193"/>
        <v>0</v>
      </c>
    </row>
    <row r="1249" spans="1:16">
      <c r="A1249" s="102"/>
      <c r="B1249" s="5">
        <f t="shared" ref="B1249:J1249" si="194">+B576</f>
        <v>190240</v>
      </c>
      <c r="C1249" s="5" t="str">
        <f t="shared" si="194"/>
        <v>Deudores por aceptación</v>
      </c>
      <c r="D1249" s="108">
        <f t="shared" si="194"/>
        <v>0</v>
      </c>
      <c r="E1249" s="108">
        <f t="shared" si="194"/>
        <v>0</v>
      </c>
      <c r="F1249" s="108">
        <f t="shared" si="194"/>
        <v>0</v>
      </c>
      <c r="G1249" s="108">
        <f t="shared" si="194"/>
        <v>0</v>
      </c>
      <c r="H1249" s="108">
        <f t="shared" si="194"/>
        <v>0</v>
      </c>
      <c r="I1249" s="108">
        <f t="shared" si="194"/>
        <v>0</v>
      </c>
      <c r="J1249" s="108">
        <f t="shared" si="194"/>
        <v>0</v>
      </c>
      <c r="K1249" s="108">
        <f t="shared" ref="K1249:P1249" si="195">+K576</f>
        <v>0</v>
      </c>
      <c r="L1249" s="108">
        <f t="shared" si="195"/>
        <v>0</v>
      </c>
      <c r="M1249" s="108">
        <f t="shared" si="195"/>
        <v>0</v>
      </c>
      <c r="N1249" s="108">
        <f t="shared" si="195"/>
        <v>0</v>
      </c>
      <c r="O1249" s="108">
        <f t="shared" si="195"/>
        <v>0</v>
      </c>
      <c r="P1249" s="108">
        <f t="shared" si="195"/>
        <v>0</v>
      </c>
    </row>
    <row r="1250" spans="1:16">
      <c r="A1250" s="102"/>
      <c r="B1250" s="5">
        <f t="shared" ref="B1250:J1250" si="196">+B578</f>
        <v>190250</v>
      </c>
      <c r="C1250" s="5" t="str">
        <f t="shared" si="196"/>
        <v>Bienes realizables</v>
      </c>
      <c r="D1250" s="108">
        <f t="shared" si="196"/>
        <v>0</v>
      </c>
      <c r="E1250" s="108">
        <f t="shared" si="196"/>
        <v>0</v>
      </c>
      <c r="F1250" s="108">
        <f t="shared" si="196"/>
        <v>0</v>
      </c>
      <c r="G1250" s="108">
        <f t="shared" si="196"/>
        <v>0</v>
      </c>
      <c r="H1250" s="108">
        <f t="shared" si="196"/>
        <v>0</v>
      </c>
      <c r="I1250" s="108">
        <f t="shared" si="196"/>
        <v>0</v>
      </c>
      <c r="J1250" s="108">
        <f t="shared" si="196"/>
        <v>0</v>
      </c>
      <c r="K1250" s="108">
        <f t="shared" ref="K1250:P1250" si="197">+K578</f>
        <v>0</v>
      </c>
      <c r="L1250" s="108">
        <f t="shared" si="197"/>
        <v>0</v>
      </c>
      <c r="M1250" s="108">
        <f t="shared" si="197"/>
        <v>0</v>
      </c>
      <c r="N1250" s="108">
        <f t="shared" si="197"/>
        <v>0</v>
      </c>
      <c r="O1250" s="108">
        <f t="shared" si="197"/>
        <v>0</v>
      </c>
      <c r="P1250" s="108">
        <f t="shared" si="197"/>
        <v>0</v>
      </c>
    </row>
    <row r="1251" spans="1:16">
      <c r="A1251" s="102"/>
      <c r="B1251" s="5">
        <f t="shared" ref="B1251:J1251" si="198">+B584</f>
        <v>190280</v>
      </c>
      <c r="C1251" s="5" t="str">
        <f t="shared" si="198"/>
        <v>Inversiones en acciones y participaciones</v>
      </c>
      <c r="D1251" s="108">
        <f t="shared" si="198"/>
        <v>0</v>
      </c>
      <c r="E1251" s="108">
        <f t="shared" si="198"/>
        <v>0</v>
      </c>
      <c r="F1251" s="108">
        <f t="shared" si="198"/>
        <v>0</v>
      </c>
      <c r="G1251" s="108">
        <f t="shared" si="198"/>
        <v>0</v>
      </c>
      <c r="H1251" s="108">
        <f t="shared" si="198"/>
        <v>0</v>
      </c>
      <c r="I1251" s="108">
        <f t="shared" si="198"/>
        <v>0</v>
      </c>
      <c r="J1251" s="108">
        <f t="shared" si="198"/>
        <v>0</v>
      </c>
      <c r="K1251" s="108">
        <f t="shared" ref="K1251:P1251" si="199">+K584</f>
        <v>0</v>
      </c>
      <c r="L1251" s="108">
        <f t="shared" si="199"/>
        <v>0</v>
      </c>
      <c r="M1251" s="108">
        <f t="shared" si="199"/>
        <v>0</v>
      </c>
      <c r="N1251" s="108">
        <f t="shared" si="199"/>
        <v>0</v>
      </c>
      <c r="O1251" s="108">
        <f t="shared" si="199"/>
        <v>0</v>
      </c>
      <c r="P1251" s="108">
        <f t="shared" si="199"/>
        <v>0</v>
      </c>
    </row>
    <row r="1252" spans="1:16">
      <c r="A1252" s="102"/>
      <c r="B1252" s="5">
        <f t="shared" ref="B1252:J1252" si="200">+B585</f>
        <v>190286</v>
      </c>
      <c r="C1252" s="5" t="str">
        <f t="shared" si="200"/>
        <v>Fondos de liquidez</v>
      </c>
      <c r="D1252" s="108">
        <f t="shared" si="200"/>
        <v>0</v>
      </c>
      <c r="E1252" s="108">
        <f t="shared" si="200"/>
        <v>0</v>
      </c>
      <c r="F1252" s="108">
        <f t="shared" si="200"/>
        <v>0</v>
      </c>
      <c r="G1252" s="108">
        <f t="shared" si="200"/>
        <v>0</v>
      </c>
      <c r="H1252" s="108">
        <f t="shared" si="200"/>
        <v>0</v>
      </c>
      <c r="I1252" s="108">
        <f t="shared" si="200"/>
        <v>0</v>
      </c>
      <c r="J1252" s="108">
        <f t="shared" si="200"/>
        <v>0</v>
      </c>
      <c r="K1252" s="108">
        <f t="shared" ref="K1252:P1252" si="201">+K585</f>
        <v>0</v>
      </c>
      <c r="L1252" s="108">
        <f t="shared" si="201"/>
        <v>0</v>
      </c>
      <c r="M1252" s="108">
        <f t="shared" si="201"/>
        <v>0</v>
      </c>
      <c r="N1252" s="108">
        <f t="shared" si="201"/>
        <v>0</v>
      </c>
      <c r="O1252" s="108">
        <f t="shared" si="201"/>
        <v>0</v>
      </c>
      <c r="P1252" s="108">
        <f t="shared" si="201"/>
        <v>0</v>
      </c>
    </row>
    <row r="1253" spans="1:16">
      <c r="A1253" s="102"/>
      <c r="B1253" s="5">
        <f t="shared" ref="B1253:J1253" si="202">+B586</f>
        <v>1903</v>
      </c>
      <c r="C1253" s="5" t="str">
        <f t="shared" si="202"/>
        <v>Otras inversiones en participaciones</v>
      </c>
      <c r="D1253" s="108">
        <f t="shared" si="202"/>
        <v>0</v>
      </c>
      <c r="E1253" s="108">
        <f t="shared" si="202"/>
        <v>0</v>
      </c>
      <c r="F1253" s="108">
        <f t="shared" si="202"/>
        <v>0</v>
      </c>
      <c r="G1253" s="108">
        <f t="shared" si="202"/>
        <v>0</v>
      </c>
      <c r="H1253" s="108">
        <f t="shared" si="202"/>
        <v>0</v>
      </c>
      <c r="I1253" s="108">
        <f t="shared" si="202"/>
        <v>0</v>
      </c>
      <c r="J1253" s="108">
        <f t="shared" si="202"/>
        <v>0</v>
      </c>
      <c r="K1253" s="108">
        <f t="shared" ref="K1253:P1253" si="203">+K586</f>
        <v>0</v>
      </c>
      <c r="L1253" s="108">
        <f t="shared" si="203"/>
        <v>0</v>
      </c>
      <c r="M1253" s="108">
        <f t="shared" si="203"/>
        <v>0</v>
      </c>
      <c r="N1253" s="108">
        <f t="shared" si="203"/>
        <v>0</v>
      </c>
      <c r="O1253" s="108">
        <f t="shared" si="203"/>
        <v>0</v>
      </c>
      <c r="P1253" s="108">
        <f t="shared" si="203"/>
        <v>0</v>
      </c>
    </row>
    <row r="1254" spans="1:16" ht="15">
      <c r="A1254" s="102"/>
      <c r="C1254" s="13" t="s">
        <v>680</v>
      </c>
      <c r="D1254" s="108">
        <f>SUM(D1236:D1253)</f>
        <v>0</v>
      </c>
      <c r="E1254" s="108">
        <f t="shared" ref="E1254:J1254" si="204">SUM(E1236:E1253)</f>
        <v>0</v>
      </c>
      <c r="F1254" s="108">
        <f t="shared" si="204"/>
        <v>0</v>
      </c>
      <c r="G1254" s="108">
        <f t="shared" si="204"/>
        <v>0</v>
      </c>
      <c r="H1254" s="108">
        <f t="shared" si="204"/>
        <v>0</v>
      </c>
      <c r="I1254" s="108">
        <f t="shared" si="204"/>
        <v>0</v>
      </c>
      <c r="J1254" s="108">
        <f t="shared" si="204"/>
        <v>0</v>
      </c>
      <c r="K1254" s="108">
        <f t="shared" ref="K1254:P1254" si="205">SUM(K1236:K1253)</f>
        <v>0</v>
      </c>
      <c r="L1254" s="108">
        <f t="shared" si="205"/>
        <v>0</v>
      </c>
      <c r="M1254" s="108">
        <f t="shared" si="205"/>
        <v>0</v>
      </c>
      <c r="N1254" s="108">
        <f t="shared" si="205"/>
        <v>85.386380000000003</v>
      </c>
      <c r="O1254" s="108">
        <f t="shared" si="205"/>
        <v>42.374420000000001</v>
      </c>
      <c r="P1254" s="108">
        <f t="shared" si="205"/>
        <v>72.736820000000009</v>
      </c>
    </row>
    <row r="1255" spans="1:16">
      <c r="A1255" s="102"/>
      <c r="D1255" s="108"/>
      <c r="E1255" s="108"/>
      <c r="F1255" s="108"/>
      <c r="G1255" s="108"/>
      <c r="H1255" s="108"/>
      <c r="I1255" s="108"/>
      <c r="J1255" s="108"/>
      <c r="K1255" s="108"/>
      <c r="L1255" s="108"/>
      <c r="M1255" s="108"/>
      <c r="N1255" s="108"/>
      <c r="O1255" s="108"/>
      <c r="P1255" s="108"/>
    </row>
    <row r="1256" spans="1:16">
      <c r="A1256" s="102"/>
      <c r="D1256" s="108"/>
      <c r="E1256" s="108"/>
      <c r="F1256" s="108"/>
      <c r="G1256" s="108"/>
      <c r="H1256" s="108"/>
      <c r="I1256" s="108"/>
      <c r="J1256" s="108"/>
      <c r="K1256" s="108"/>
      <c r="L1256" s="108"/>
      <c r="M1256" s="108"/>
      <c r="N1256" s="108"/>
      <c r="O1256" s="108"/>
      <c r="P1256" s="108"/>
    </row>
    <row r="1257" spans="1:16">
      <c r="A1257" s="102"/>
      <c r="C1257" s="5" t="s">
        <v>681</v>
      </c>
      <c r="D1257" s="108"/>
      <c r="E1257" s="108"/>
      <c r="F1257" s="108"/>
      <c r="G1257" s="108"/>
      <c r="H1257" s="108"/>
      <c r="I1257" s="108"/>
      <c r="J1257" s="108"/>
      <c r="K1257" s="108"/>
      <c r="L1257" s="108"/>
      <c r="M1257" s="108"/>
      <c r="N1257" s="108"/>
      <c r="O1257" s="108"/>
      <c r="P1257" s="108"/>
    </row>
    <row r="1258" spans="1:16">
      <c r="A1258" s="102"/>
      <c r="B1258" s="5">
        <f t="shared" ref="B1258:J1258" si="206">+B9</f>
        <v>11</v>
      </c>
      <c r="C1258" s="5" t="str">
        <f t="shared" si="206"/>
        <v>FONDOS DISPONIBLES</v>
      </c>
      <c r="D1258" s="108">
        <f t="shared" si="206"/>
        <v>0</v>
      </c>
      <c r="E1258" s="108">
        <f t="shared" si="206"/>
        <v>0</v>
      </c>
      <c r="F1258" s="108">
        <f t="shared" si="206"/>
        <v>0</v>
      </c>
      <c r="G1258" s="108">
        <f t="shared" si="206"/>
        <v>0</v>
      </c>
      <c r="H1258" s="108">
        <f t="shared" si="206"/>
        <v>0</v>
      </c>
      <c r="I1258" s="108">
        <f t="shared" si="206"/>
        <v>0</v>
      </c>
      <c r="J1258" s="108">
        <f t="shared" si="206"/>
        <v>0</v>
      </c>
      <c r="K1258" s="108">
        <f t="shared" ref="K1258:P1258" si="207">+K9</f>
        <v>0</v>
      </c>
      <c r="L1258" s="108">
        <f t="shared" si="207"/>
        <v>0</v>
      </c>
      <c r="M1258" s="108">
        <f t="shared" si="207"/>
        <v>0</v>
      </c>
      <c r="N1258" s="108">
        <f t="shared" si="207"/>
        <v>127.80448</v>
      </c>
      <c r="O1258" s="108">
        <f t="shared" si="207"/>
        <v>121.32514</v>
      </c>
      <c r="P1258" s="108">
        <f t="shared" si="207"/>
        <v>125.27378</v>
      </c>
    </row>
    <row r="1259" spans="1:16">
      <c r="A1259" s="102"/>
      <c r="B1259" s="5">
        <f t="shared" ref="B1259:J1259" si="208">+B26</f>
        <v>1201</v>
      </c>
      <c r="C1259" s="5" t="str">
        <f t="shared" si="208"/>
        <v>Fondos interbancarios vendidos</v>
      </c>
      <c r="D1259" s="108">
        <f t="shared" si="208"/>
        <v>0</v>
      </c>
      <c r="E1259" s="108">
        <f t="shared" si="208"/>
        <v>0</v>
      </c>
      <c r="F1259" s="108">
        <f t="shared" si="208"/>
        <v>0</v>
      </c>
      <c r="G1259" s="108">
        <f t="shared" si="208"/>
        <v>0</v>
      </c>
      <c r="H1259" s="108">
        <f t="shared" si="208"/>
        <v>0</v>
      </c>
      <c r="I1259" s="108">
        <f t="shared" si="208"/>
        <v>0</v>
      </c>
      <c r="J1259" s="108">
        <f t="shared" si="208"/>
        <v>0</v>
      </c>
      <c r="K1259" s="108">
        <f t="shared" ref="K1259:P1259" si="209">+K26</f>
        <v>0</v>
      </c>
      <c r="L1259" s="108">
        <f t="shared" si="209"/>
        <v>0</v>
      </c>
      <c r="M1259" s="108">
        <f t="shared" si="209"/>
        <v>0</v>
      </c>
      <c r="N1259" s="108">
        <f t="shared" si="209"/>
        <v>0</v>
      </c>
      <c r="O1259" s="108">
        <f t="shared" si="209"/>
        <v>0</v>
      </c>
      <c r="P1259" s="108">
        <f t="shared" si="209"/>
        <v>0</v>
      </c>
    </row>
    <row r="1260" spans="1:16">
      <c r="A1260" s="102"/>
      <c r="B1260" s="5">
        <f>-B655</f>
        <v>-2201</v>
      </c>
      <c r="C1260" s="5" t="str">
        <f>C655</f>
        <v>Fondos interbancarios comprados</v>
      </c>
      <c r="D1260" s="108">
        <f t="shared" ref="D1260:J1260" si="210">-D655</f>
        <v>0</v>
      </c>
      <c r="E1260" s="108">
        <f t="shared" si="210"/>
        <v>0</v>
      </c>
      <c r="F1260" s="108">
        <f t="shared" si="210"/>
        <v>0</v>
      </c>
      <c r="G1260" s="108">
        <f t="shared" si="210"/>
        <v>0</v>
      </c>
      <c r="H1260" s="108">
        <f t="shared" si="210"/>
        <v>0</v>
      </c>
      <c r="I1260" s="108">
        <f t="shared" si="210"/>
        <v>0</v>
      </c>
      <c r="J1260" s="108">
        <f t="shared" si="210"/>
        <v>0</v>
      </c>
      <c r="K1260" s="108">
        <f t="shared" ref="K1260:P1260" si="211">-K655</f>
        <v>0</v>
      </c>
      <c r="L1260" s="108">
        <f t="shared" si="211"/>
        <v>0</v>
      </c>
      <c r="M1260" s="108">
        <f t="shared" si="211"/>
        <v>0</v>
      </c>
      <c r="N1260" s="108">
        <f t="shared" si="211"/>
        <v>0</v>
      </c>
      <c r="O1260" s="108">
        <f t="shared" si="211"/>
        <v>0</v>
      </c>
      <c r="P1260" s="108">
        <f t="shared" si="211"/>
        <v>0</v>
      </c>
    </row>
    <row r="1261" spans="1:16">
      <c r="A1261" s="102"/>
      <c r="B1261" s="5">
        <f t="shared" ref="B1261:J1261" si="212">+B29</f>
        <v>1202</v>
      </c>
      <c r="C1261" s="5" t="str">
        <f t="shared" si="212"/>
        <v>Operaciones de reporto con instituciones financieras</v>
      </c>
      <c r="D1261" s="108">
        <f t="shared" si="212"/>
        <v>0</v>
      </c>
      <c r="E1261" s="108">
        <f t="shared" si="212"/>
        <v>0</v>
      </c>
      <c r="F1261" s="108">
        <f t="shared" si="212"/>
        <v>0</v>
      </c>
      <c r="G1261" s="108">
        <f t="shared" si="212"/>
        <v>0</v>
      </c>
      <c r="H1261" s="108">
        <f t="shared" si="212"/>
        <v>0</v>
      </c>
      <c r="I1261" s="108">
        <f t="shared" si="212"/>
        <v>0</v>
      </c>
      <c r="J1261" s="108">
        <f t="shared" si="212"/>
        <v>0</v>
      </c>
      <c r="K1261" s="108">
        <f t="shared" ref="K1261:P1261" si="213">+K29</f>
        <v>0</v>
      </c>
      <c r="L1261" s="108">
        <f t="shared" si="213"/>
        <v>0</v>
      </c>
      <c r="M1261" s="108">
        <f t="shared" si="213"/>
        <v>0</v>
      </c>
      <c r="N1261" s="108">
        <f t="shared" si="213"/>
        <v>0</v>
      </c>
      <c r="O1261" s="108">
        <f t="shared" si="213"/>
        <v>0</v>
      </c>
      <c r="P1261" s="108">
        <f t="shared" si="213"/>
        <v>0</v>
      </c>
    </row>
    <row r="1262" spans="1:16">
      <c r="A1262" s="102"/>
      <c r="B1262" s="5">
        <f t="shared" ref="B1262:J1262" si="214">+B78</f>
        <v>130705</v>
      </c>
      <c r="C1262" s="5" t="str">
        <f t="shared" si="214"/>
        <v>Entregadas para operaciones de reporto</v>
      </c>
      <c r="D1262" s="108">
        <f t="shared" si="214"/>
        <v>0</v>
      </c>
      <c r="E1262" s="108">
        <f t="shared" si="214"/>
        <v>0</v>
      </c>
      <c r="F1262" s="108">
        <f t="shared" si="214"/>
        <v>0</v>
      </c>
      <c r="G1262" s="108">
        <f t="shared" si="214"/>
        <v>0</v>
      </c>
      <c r="H1262" s="108">
        <f t="shared" si="214"/>
        <v>0</v>
      </c>
      <c r="I1262" s="108">
        <f t="shared" si="214"/>
        <v>0</v>
      </c>
      <c r="J1262" s="108">
        <f t="shared" si="214"/>
        <v>0</v>
      </c>
      <c r="K1262" s="108">
        <f t="shared" ref="K1262:P1262" si="215">+K78</f>
        <v>0</v>
      </c>
      <c r="L1262" s="108">
        <f t="shared" si="215"/>
        <v>0</v>
      </c>
      <c r="M1262" s="108">
        <f t="shared" si="215"/>
        <v>0</v>
      </c>
      <c r="N1262" s="108">
        <f t="shared" si="215"/>
        <v>0</v>
      </c>
      <c r="O1262" s="108">
        <f t="shared" si="215"/>
        <v>0</v>
      </c>
      <c r="P1262" s="108">
        <f t="shared" si="215"/>
        <v>0</v>
      </c>
    </row>
    <row r="1263" spans="1:16">
      <c r="A1263" s="102"/>
      <c r="B1263" s="5">
        <f>-B641</f>
        <v>-2102</v>
      </c>
      <c r="C1263" s="5" t="str">
        <f>C641</f>
        <v>Operaciones de reporto</v>
      </c>
      <c r="D1263" s="108">
        <f t="shared" ref="D1263:J1263" si="216">-D641</f>
        <v>0</v>
      </c>
      <c r="E1263" s="108">
        <f t="shared" si="216"/>
        <v>0</v>
      </c>
      <c r="F1263" s="108">
        <f t="shared" si="216"/>
        <v>0</v>
      </c>
      <c r="G1263" s="108">
        <f t="shared" si="216"/>
        <v>0</v>
      </c>
      <c r="H1263" s="108">
        <f t="shared" si="216"/>
        <v>0</v>
      </c>
      <c r="I1263" s="108">
        <f t="shared" si="216"/>
        <v>0</v>
      </c>
      <c r="J1263" s="108">
        <f t="shared" si="216"/>
        <v>0</v>
      </c>
      <c r="K1263" s="108">
        <f t="shared" ref="K1263:P1263" si="217">-K641</f>
        <v>0</v>
      </c>
      <c r="L1263" s="108">
        <f t="shared" si="217"/>
        <v>0</v>
      </c>
      <c r="M1263" s="108">
        <f t="shared" si="217"/>
        <v>0</v>
      </c>
      <c r="N1263" s="108">
        <f t="shared" si="217"/>
        <v>0</v>
      </c>
      <c r="O1263" s="108">
        <f t="shared" si="217"/>
        <v>0</v>
      </c>
      <c r="P1263" s="108">
        <f t="shared" si="217"/>
        <v>0</v>
      </c>
    </row>
    <row r="1264" spans="1:16">
      <c r="A1264" s="102"/>
      <c r="B1264" s="5">
        <f>-B658</f>
        <v>-2202</v>
      </c>
      <c r="C1264" s="5" t="str">
        <f>C658</f>
        <v>Operaciones de reporto con instituciones financieras</v>
      </c>
      <c r="D1264" s="108">
        <f t="shared" ref="D1264:J1264" si="218">-D658</f>
        <v>0</v>
      </c>
      <c r="E1264" s="108">
        <f t="shared" si="218"/>
        <v>0</v>
      </c>
      <c r="F1264" s="108">
        <f t="shared" si="218"/>
        <v>0</v>
      </c>
      <c r="G1264" s="108">
        <f t="shared" si="218"/>
        <v>0</v>
      </c>
      <c r="H1264" s="108">
        <f t="shared" si="218"/>
        <v>0</v>
      </c>
      <c r="I1264" s="108">
        <f t="shared" si="218"/>
        <v>0</v>
      </c>
      <c r="J1264" s="108">
        <f t="shared" si="218"/>
        <v>0</v>
      </c>
      <c r="K1264" s="108">
        <f t="shared" ref="K1264:P1264" si="219">-K658</f>
        <v>0</v>
      </c>
      <c r="L1264" s="108">
        <f t="shared" si="219"/>
        <v>0</v>
      </c>
      <c r="M1264" s="108">
        <f t="shared" si="219"/>
        <v>0</v>
      </c>
      <c r="N1264" s="108">
        <f t="shared" si="219"/>
        <v>0</v>
      </c>
      <c r="O1264" s="108">
        <f t="shared" si="219"/>
        <v>0</v>
      </c>
      <c r="P1264" s="108">
        <f t="shared" si="219"/>
        <v>0</v>
      </c>
    </row>
    <row r="1265" spans="1:16">
      <c r="A1265" s="102"/>
      <c r="B1265" s="5">
        <f t="shared" ref="B1265:J1265" si="220">+B36</f>
        <v>130105</v>
      </c>
      <c r="C1265" s="5" t="str">
        <f t="shared" si="220"/>
        <v>De 1 a 30 días</v>
      </c>
      <c r="D1265" s="108">
        <f t="shared" si="220"/>
        <v>0</v>
      </c>
      <c r="E1265" s="108">
        <f t="shared" si="220"/>
        <v>0</v>
      </c>
      <c r="F1265" s="108">
        <f t="shared" si="220"/>
        <v>0</v>
      </c>
      <c r="G1265" s="108">
        <f t="shared" si="220"/>
        <v>0</v>
      </c>
      <c r="H1265" s="108">
        <f t="shared" si="220"/>
        <v>0</v>
      </c>
      <c r="I1265" s="108">
        <f t="shared" si="220"/>
        <v>0</v>
      </c>
      <c r="J1265" s="108">
        <f t="shared" si="220"/>
        <v>0</v>
      </c>
      <c r="K1265" s="108">
        <f t="shared" ref="K1265:P1265" si="221">+K36</f>
        <v>0</v>
      </c>
      <c r="L1265" s="108">
        <f t="shared" si="221"/>
        <v>0</v>
      </c>
      <c r="M1265" s="108">
        <f t="shared" si="221"/>
        <v>0</v>
      </c>
      <c r="N1265" s="108">
        <f t="shared" si="221"/>
        <v>0</v>
      </c>
      <c r="O1265" s="108">
        <f t="shared" si="221"/>
        <v>0</v>
      </c>
      <c r="P1265" s="108">
        <f t="shared" si="221"/>
        <v>0</v>
      </c>
    </row>
    <row r="1266" spans="1:16">
      <c r="A1266" s="102"/>
      <c r="B1266" s="5">
        <f t="shared" ref="B1266:J1266" si="222">+B37</f>
        <v>130110</v>
      </c>
      <c r="C1266" s="5" t="str">
        <f t="shared" si="222"/>
        <v>De 31 a 90 días</v>
      </c>
      <c r="D1266" s="108">
        <f t="shared" si="222"/>
        <v>0</v>
      </c>
      <c r="E1266" s="108">
        <f t="shared" si="222"/>
        <v>0</v>
      </c>
      <c r="F1266" s="108">
        <f t="shared" si="222"/>
        <v>0</v>
      </c>
      <c r="G1266" s="108">
        <f t="shared" si="222"/>
        <v>0</v>
      </c>
      <c r="H1266" s="108">
        <f t="shared" si="222"/>
        <v>0</v>
      </c>
      <c r="I1266" s="108">
        <f t="shared" si="222"/>
        <v>0</v>
      </c>
      <c r="J1266" s="108">
        <f t="shared" si="222"/>
        <v>0</v>
      </c>
      <c r="K1266" s="108">
        <f t="shared" ref="K1266:P1266" si="223">+K37</f>
        <v>0</v>
      </c>
      <c r="L1266" s="108">
        <f t="shared" si="223"/>
        <v>0</v>
      </c>
      <c r="M1266" s="108">
        <f t="shared" si="223"/>
        <v>0</v>
      </c>
      <c r="N1266" s="108">
        <f t="shared" si="223"/>
        <v>0</v>
      </c>
      <c r="O1266" s="108">
        <f t="shared" si="223"/>
        <v>0</v>
      </c>
      <c r="P1266" s="108">
        <f t="shared" si="223"/>
        <v>0</v>
      </c>
    </row>
    <row r="1267" spans="1:16">
      <c r="A1267" s="102"/>
      <c r="B1267" s="5">
        <f t="shared" ref="B1267:J1267" si="224">+B41</f>
        <v>1302</v>
      </c>
      <c r="C1267" s="5" t="str">
        <f t="shared" si="224"/>
        <v>Avalor razonable con cambios en el estado de resultados del Estado o de entidades del sector público</v>
      </c>
      <c r="D1267" s="108">
        <f t="shared" si="224"/>
        <v>0</v>
      </c>
      <c r="E1267" s="108">
        <f t="shared" si="224"/>
        <v>0</v>
      </c>
      <c r="F1267" s="108">
        <f t="shared" si="224"/>
        <v>0</v>
      </c>
      <c r="G1267" s="108">
        <f t="shared" si="224"/>
        <v>0</v>
      </c>
      <c r="H1267" s="108">
        <f t="shared" si="224"/>
        <v>0</v>
      </c>
      <c r="I1267" s="108">
        <f t="shared" si="224"/>
        <v>0</v>
      </c>
      <c r="J1267" s="108">
        <f t="shared" si="224"/>
        <v>0</v>
      </c>
      <c r="K1267" s="108">
        <f t="shared" ref="K1267:P1267" si="225">+K41</f>
        <v>0</v>
      </c>
      <c r="L1267" s="108">
        <f t="shared" si="225"/>
        <v>0</v>
      </c>
      <c r="M1267" s="108">
        <f t="shared" si="225"/>
        <v>0</v>
      </c>
      <c r="N1267" s="108">
        <f t="shared" si="225"/>
        <v>0</v>
      </c>
      <c r="O1267" s="108">
        <f t="shared" si="225"/>
        <v>0</v>
      </c>
      <c r="P1267" s="108">
        <f t="shared" si="225"/>
        <v>0</v>
      </c>
    </row>
    <row r="1268" spans="1:16">
      <c r="A1268" s="102"/>
      <c r="B1268" s="5">
        <f t="shared" ref="B1268:J1268" si="226">+B36</f>
        <v>130105</v>
      </c>
      <c r="C1268" s="5" t="str">
        <f t="shared" si="226"/>
        <v>De 1 a 30 días</v>
      </c>
      <c r="D1268" s="108">
        <f t="shared" si="226"/>
        <v>0</v>
      </c>
      <c r="E1268" s="108">
        <f t="shared" si="226"/>
        <v>0</v>
      </c>
      <c r="F1268" s="108">
        <f t="shared" si="226"/>
        <v>0</v>
      </c>
      <c r="G1268" s="108">
        <f t="shared" si="226"/>
        <v>0</v>
      </c>
      <c r="H1268" s="108">
        <f t="shared" si="226"/>
        <v>0</v>
      </c>
      <c r="I1268" s="108">
        <f t="shared" si="226"/>
        <v>0</v>
      </c>
      <c r="J1268" s="108">
        <f t="shared" si="226"/>
        <v>0</v>
      </c>
      <c r="K1268" s="108">
        <f t="shared" ref="K1268:P1268" si="227">+K36</f>
        <v>0</v>
      </c>
      <c r="L1268" s="108">
        <f t="shared" si="227"/>
        <v>0</v>
      </c>
      <c r="M1268" s="108">
        <f t="shared" si="227"/>
        <v>0</v>
      </c>
      <c r="N1268" s="108">
        <f t="shared" si="227"/>
        <v>0</v>
      </c>
      <c r="O1268" s="108">
        <f t="shared" si="227"/>
        <v>0</v>
      </c>
      <c r="P1268" s="108">
        <f t="shared" si="227"/>
        <v>0</v>
      </c>
    </row>
    <row r="1269" spans="1:16">
      <c r="A1269" s="102"/>
      <c r="B1269" s="5">
        <f t="shared" ref="B1269:J1269" si="228">+B49</f>
        <v>130310</v>
      </c>
      <c r="C1269" s="5" t="str">
        <f t="shared" si="228"/>
        <v>De 31 a 90 días</v>
      </c>
      <c r="D1269" s="108">
        <f t="shared" si="228"/>
        <v>0</v>
      </c>
      <c r="E1269" s="108">
        <f t="shared" si="228"/>
        <v>0</v>
      </c>
      <c r="F1269" s="108">
        <f t="shared" si="228"/>
        <v>0</v>
      </c>
      <c r="G1269" s="108">
        <f t="shared" si="228"/>
        <v>0</v>
      </c>
      <c r="H1269" s="108">
        <f t="shared" si="228"/>
        <v>0</v>
      </c>
      <c r="I1269" s="108">
        <f t="shared" si="228"/>
        <v>0</v>
      </c>
      <c r="J1269" s="108">
        <f t="shared" si="228"/>
        <v>0</v>
      </c>
      <c r="K1269" s="108">
        <f t="shared" ref="K1269:P1269" si="229">+K49</f>
        <v>0</v>
      </c>
      <c r="L1269" s="108">
        <f t="shared" si="229"/>
        <v>0</v>
      </c>
      <c r="M1269" s="108">
        <f t="shared" si="229"/>
        <v>0</v>
      </c>
      <c r="N1269" s="108">
        <f t="shared" si="229"/>
        <v>0</v>
      </c>
      <c r="O1269" s="108">
        <f t="shared" si="229"/>
        <v>0</v>
      </c>
      <c r="P1269" s="108">
        <f t="shared" si="229"/>
        <v>0</v>
      </c>
    </row>
    <row r="1270" spans="1:16">
      <c r="A1270" s="102"/>
      <c r="B1270" s="5">
        <f t="shared" ref="B1270:J1270" si="230">+B53</f>
        <v>1304</v>
      </c>
      <c r="C1270" s="5" t="str">
        <f t="shared" si="230"/>
        <v>Disponibles para la venta del Estado o de entidades del sector público</v>
      </c>
      <c r="D1270" s="108">
        <f t="shared" si="230"/>
        <v>0</v>
      </c>
      <c r="E1270" s="108">
        <f t="shared" si="230"/>
        <v>0</v>
      </c>
      <c r="F1270" s="108">
        <f t="shared" si="230"/>
        <v>0</v>
      </c>
      <c r="G1270" s="108">
        <f t="shared" si="230"/>
        <v>0</v>
      </c>
      <c r="H1270" s="108">
        <f t="shared" si="230"/>
        <v>0</v>
      </c>
      <c r="I1270" s="108">
        <f t="shared" si="230"/>
        <v>0</v>
      </c>
      <c r="J1270" s="108">
        <f t="shared" si="230"/>
        <v>0</v>
      </c>
      <c r="K1270" s="108">
        <f t="shared" ref="K1270:P1270" si="231">+K53</f>
        <v>0</v>
      </c>
      <c r="L1270" s="108">
        <f t="shared" si="231"/>
        <v>0</v>
      </c>
      <c r="M1270" s="108">
        <f t="shared" si="231"/>
        <v>0</v>
      </c>
      <c r="N1270" s="108">
        <f t="shared" si="231"/>
        <v>0</v>
      </c>
      <c r="O1270" s="108">
        <f t="shared" si="231"/>
        <v>0</v>
      </c>
      <c r="P1270" s="108">
        <f t="shared" si="231"/>
        <v>0</v>
      </c>
    </row>
    <row r="1271" spans="1:16">
      <c r="A1271" s="102"/>
      <c r="B1271" s="5">
        <f t="shared" ref="B1271:J1271" si="232">+B69</f>
        <v>130605</v>
      </c>
      <c r="C1271" s="5" t="str">
        <f t="shared" si="232"/>
        <v>De 1 a 30 días</v>
      </c>
      <c r="D1271" s="108">
        <f t="shared" si="232"/>
        <v>0</v>
      </c>
      <c r="E1271" s="108">
        <f t="shared" si="232"/>
        <v>0</v>
      </c>
      <c r="F1271" s="108">
        <f t="shared" si="232"/>
        <v>0</v>
      </c>
      <c r="G1271" s="108">
        <f t="shared" si="232"/>
        <v>0</v>
      </c>
      <c r="H1271" s="108">
        <f t="shared" si="232"/>
        <v>0</v>
      </c>
      <c r="I1271" s="108">
        <f t="shared" si="232"/>
        <v>0</v>
      </c>
      <c r="J1271" s="108">
        <f t="shared" si="232"/>
        <v>0</v>
      </c>
      <c r="K1271" s="108">
        <f t="shared" ref="K1271:P1271" si="233">+K69</f>
        <v>0</v>
      </c>
      <c r="L1271" s="108">
        <f t="shared" si="233"/>
        <v>0</v>
      </c>
      <c r="M1271" s="108">
        <f t="shared" si="233"/>
        <v>0</v>
      </c>
      <c r="N1271" s="108">
        <f t="shared" si="233"/>
        <v>0</v>
      </c>
      <c r="O1271" s="108">
        <f t="shared" si="233"/>
        <v>0</v>
      </c>
      <c r="P1271" s="108">
        <f t="shared" si="233"/>
        <v>0</v>
      </c>
    </row>
    <row r="1272" spans="1:16">
      <c r="A1272" s="102"/>
      <c r="B1272" s="5">
        <f t="shared" ref="B1272:J1272" si="234">+B70</f>
        <v>130610</v>
      </c>
      <c r="C1272" s="5" t="str">
        <f t="shared" si="234"/>
        <v>De 31 a 90 días</v>
      </c>
      <c r="D1272" s="108">
        <f t="shared" si="234"/>
        <v>0</v>
      </c>
      <c r="E1272" s="108">
        <f t="shared" si="234"/>
        <v>0</v>
      </c>
      <c r="F1272" s="108">
        <f t="shared" si="234"/>
        <v>0</v>
      </c>
      <c r="G1272" s="108">
        <f t="shared" si="234"/>
        <v>0</v>
      </c>
      <c r="H1272" s="108">
        <f t="shared" si="234"/>
        <v>0</v>
      </c>
      <c r="I1272" s="108">
        <f t="shared" si="234"/>
        <v>0</v>
      </c>
      <c r="J1272" s="108">
        <f t="shared" si="234"/>
        <v>0</v>
      </c>
      <c r="K1272" s="108">
        <f t="shared" ref="K1272:P1272" si="235">+K70</f>
        <v>0</v>
      </c>
      <c r="L1272" s="108">
        <f t="shared" si="235"/>
        <v>0</v>
      </c>
      <c r="M1272" s="108">
        <f t="shared" si="235"/>
        <v>0</v>
      </c>
      <c r="N1272" s="108">
        <f t="shared" si="235"/>
        <v>0</v>
      </c>
      <c r="O1272" s="108">
        <f t="shared" si="235"/>
        <v>0</v>
      </c>
      <c r="P1272" s="108">
        <f t="shared" si="235"/>
        <v>0</v>
      </c>
    </row>
    <row r="1273" spans="1:16">
      <c r="A1273" s="102"/>
      <c r="B1273" s="5">
        <f t="shared" ref="B1273:J1273" si="236">+B71</f>
        <v>130615</v>
      </c>
      <c r="C1273" s="5" t="str">
        <f t="shared" si="236"/>
        <v>De 91 a 180 días</v>
      </c>
      <c r="D1273" s="108">
        <f t="shared" si="236"/>
        <v>0</v>
      </c>
      <c r="E1273" s="108">
        <f t="shared" si="236"/>
        <v>0</v>
      </c>
      <c r="F1273" s="108">
        <f t="shared" si="236"/>
        <v>0</v>
      </c>
      <c r="G1273" s="108">
        <f t="shared" si="236"/>
        <v>0</v>
      </c>
      <c r="H1273" s="108">
        <f t="shared" si="236"/>
        <v>0</v>
      </c>
      <c r="I1273" s="108">
        <f t="shared" si="236"/>
        <v>0</v>
      </c>
      <c r="J1273" s="108">
        <f t="shared" si="236"/>
        <v>0</v>
      </c>
      <c r="K1273" s="108">
        <f t="shared" ref="K1273:P1273" si="237">+K71</f>
        <v>0</v>
      </c>
      <c r="L1273" s="108">
        <f t="shared" si="237"/>
        <v>0</v>
      </c>
      <c r="M1273" s="108">
        <f t="shared" si="237"/>
        <v>0</v>
      </c>
      <c r="N1273" s="108">
        <f t="shared" si="237"/>
        <v>0</v>
      </c>
      <c r="O1273" s="108">
        <f t="shared" si="237"/>
        <v>0</v>
      </c>
      <c r="P1273" s="108">
        <f t="shared" si="237"/>
        <v>0</v>
      </c>
    </row>
    <row r="1274" spans="1:16">
      <c r="A1274" s="102"/>
      <c r="B1274" s="5">
        <f t="shared" ref="B1274:J1274" si="238">+B81</f>
        <v>130720</v>
      </c>
      <c r="C1274" s="5" t="str">
        <f t="shared" si="238"/>
        <v>Entregados en garantía</v>
      </c>
      <c r="D1274" s="108">
        <f t="shared" si="238"/>
        <v>0</v>
      </c>
      <c r="E1274" s="108">
        <f t="shared" si="238"/>
        <v>0</v>
      </c>
      <c r="F1274" s="108">
        <f t="shared" si="238"/>
        <v>0</v>
      </c>
      <c r="G1274" s="108">
        <f t="shared" si="238"/>
        <v>0</v>
      </c>
      <c r="H1274" s="108">
        <f t="shared" si="238"/>
        <v>0</v>
      </c>
      <c r="I1274" s="108">
        <f t="shared" si="238"/>
        <v>0</v>
      </c>
      <c r="J1274" s="108">
        <f t="shared" si="238"/>
        <v>0</v>
      </c>
      <c r="K1274" s="108">
        <f t="shared" ref="K1274:P1274" si="239">+K81</f>
        <v>0</v>
      </c>
      <c r="L1274" s="108">
        <f t="shared" si="239"/>
        <v>0</v>
      </c>
      <c r="M1274" s="108">
        <f t="shared" si="239"/>
        <v>0</v>
      </c>
      <c r="N1274" s="108">
        <f t="shared" si="239"/>
        <v>0</v>
      </c>
      <c r="O1274" s="108">
        <f t="shared" si="239"/>
        <v>0</v>
      </c>
      <c r="P1274" s="108">
        <f t="shared" si="239"/>
        <v>0</v>
      </c>
    </row>
    <row r="1275" spans="1:16" ht="15">
      <c r="A1275" s="102"/>
      <c r="B1275" s="13" t="s">
        <v>519</v>
      </c>
      <c r="C1275" s="13" t="s">
        <v>682</v>
      </c>
      <c r="D1275" s="108">
        <f>SUM(D1258:D1274)</f>
        <v>0</v>
      </c>
      <c r="E1275" s="108">
        <f t="shared" ref="E1275:J1275" si="240">SUM(E1258:E1274)</f>
        <v>0</v>
      </c>
      <c r="F1275" s="108">
        <f t="shared" si="240"/>
        <v>0</v>
      </c>
      <c r="G1275" s="108">
        <f t="shared" si="240"/>
        <v>0</v>
      </c>
      <c r="H1275" s="108">
        <f t="shared" si="240"/>
        <v>0</v>
      </c>
      <c r="I1275" s="108">
        <f t="shared" si="240"/>
        <v>0</v>
      </c>
      <c r="J1275" s="108">
        <f t="shared" si="240"/>
        <v>0</v>
      </c>
      <c r="K1275" s="108">
        <f t="shared" ref="K1275:P1275" si="241">SUM(K1258:K1274)</f>
        <v>0</v>
      </c>
      <c r="L1275" s="108">
        <f t="shared" si="241"/>
        <v>0</v>
      </c>
      <c r="M1275" s="108">
        <f t="shared" si="241"/>
        <v>0</v>
      </c>
      <c r="N1275" s="108">
        <f t="shared" si="241"/>
        <v>127.80448</v>
      </c>
      <c r="O1275" s="108">
        <f t="shared" si="241"/>
        <v>121.32514</v>
      </c>
      <c r="P1275" s="108">
        <f t="shared" si="241"/>
        <v>125.27378</v>
      </c>
    </row>
    <row r="1276" spans="1:16">
      <c r="A1276" s="102"/>
      <c r="D1276" s="108"/>
      <c r="E1276" s="108"/>
      <c r="F1276" s="108"/>
      <c r="G1276" s="108"/>
      <c r="H1276" s="108"/>
      <c r="I1276" s="108"/>
      <c r="J1276" s="108"/>
      <c r="K1276" s="108"/>
      <c r="L1276" s="108"/>
      <c r="M1276" s="108"/>
      <c r="N1276" s="108"/>
      <c r="O1276" s="108"/>
      <c r="P1276" s="108"/>
    </row>
    <row r="1277" spans="1:16">
      <c r="A1277" s="102"/>
      <c r="B1277" s="5">
        <f t="shared" ref="B1277:J1277" si="242">+B629</f>
        <v>2101</v>
      </c>
      <c r="C1277" s="5" t="str">
        <f t="shared" si="242"/>
        <v>Depósitos a la vista</v>
      </c>
      <c r="D1277" s="108">
        <f t="shared" si="242"/>
        <v>0</v>
      </c>
      <c r="E1277" s="108">
        <f t="shared" si="242"/>
        <v>0</v>
      </c>
      <c r="F1277" s="108">
        <f t="shared" si="242"/>
        <v>0</v>
      </c>
      <c r="G1277" s="108">
        <f t="shared" si="242"/>
        <v>0</v>
      </c>
      <c r="H1277" s="108">
        <f t="shared" si="242"/>
        <v>0</v>
      </c>
      <c r="I1277" s="108">
        <f t="shared" si="242"/>
        <v>0</v>
      </c>
      <c r="J1277" s="108">
        <f t="shared" si="242"/>
        <v>0</v>
      </c>
      <c r="K1277" s="108">
        <f t="shared" ref="K1277:P1277" si="243">+K629</f>
        <v>0</v>
      </c>
      <c r="L1277" s="108">
        <f t="shared" si="243"/>
        <v>0</v>
      </c>
      <c r="M1277" s="108">
        <f t="shared" si="243"/>
        <v>0</v>
      </c>
      <c r="N1277" s="108">
        <f t="shared" si="243"/>
        <v>0</v>
      </c>
      <c r="O1277" s="108">
        <f t="shared" si="243"/>
        <v>0</v>
      </c>
      <c r="P1277" s="108">
        <f t="shared" si="243"/>
        <v>0</v>
      </c>
    </row>
    <row r="1278" spans="1:16">
      <c r="A1278" s="102"/>
      <c r="B1278" s="5">
        <f t="shared" ref="B1278:J1278" si="244">+B645</f>
        <v>2103</v>
      </c>
      <c r="C1278" s="5" t="str">
        <f t="shared" si="244"/>
        <v>Depósitos a plazo</v>
      </c>
      <c r="D1278" s="108">
        <f t="shared" si="244"/>
        <v>0</v>
      </c>
      <c r="E1278" s="108">
        <f t="shared" si="244"/>
        <v>0</v>
      </c>
      <c r="F1278" s="108">
        <f t="shared" si="244"/>
        <v>0</v>
      </c>
      <c r="G1278" s="108">
        <f t="shared" si="244"/>
        <v>0</v>
      </c>
      <c r="H1278" s="108">
        <f t="shared" si="244"/>
        <v>0</v>
      </c>
      <c r="I1278" s="108">
        <f t="shared" si="244"/>
        <v>0</v>
      </c>
      <c r="J1278" s="108">
        <f t="shared" si="244"/>
        <v>0</v>
      </c>
      <c r="K1278" s="108">
        <f t="shared" ref="K1278:P1278" si="245">+K645</f>
        <v>0</v>
      </c>
      <c r="L1278" s="108">
        <f t="shared" si="245"/>
        <v>0</v>
      </c>
      <c r="M1278" s="108">
        <f t="shared" si="245"/>
        <v>0</v>
      </c>
      <c r="N1278" s="108">
        <f t="shared" si="245"/>
        <v>0</v>
      </c>
      <c r="O1278" s="108">
        <f t="shared" si="245"/>
        <v>0</v>
      </c>
      <c r="P1278" s="108">
        <f t="shared" si="245"/>
        <v>0</v>
      </c>
    </row>
    <row r="1279" spans="1:16">
      <c r="A1279" s="102"/>
      <c r="B1279" s="5">
        <f t="shared" ref="B1279:J1279" si="246">+B663</f>
        <v>23</v>
      </c>
      <c r="C1279" s="5" t="str">
        <f t="shared" si="246"/>
        <v>OBLIGACIONES INMEDIATAS</v>
      </c>
      <c r="D1279" s="108">
        <f t="shared" si="246"/>
        <v>0</v>
      </c>
      <c r="E1279" s="108">
        <f t="shared" si="246"/>
        <v>0</v>
      </c>
      <c r="F1279" s="108">
        <f t="shared" si="246"/>
        <v>0</v>
      </c>
      <c r="G1279" s="108">
        <f t="shared" si="246"/>
        <v>0</v>
      </c>
      <c r="H1279" s="108">
        <f t="shared" si="246"/>
        <v>0</v>
      </c>
      <c r="I1279" s="108">
        <f t="shared" si="246"/>
        <v>0</v>
      </c>
      <c r="J1279" s="108">
        <f t="shared" si="246"/>
        <v>0</v>
      </c>
      <c r="K1279" s="108">
        <f t="shared" ref="K1279:P1279" si="247">+K663</f>
        <v>0</v>
      </c>
      <c r="L1279" s="108">
        <f t="shared" si="247"/>
        <v>0</v>
      </c>
      <c r="M1279" s="108">
        <f t="shared" si="247"/>
        <v>0</v>
      </c>
      <c r="N1279" s="108">
        <f t="shared" si="247"/>
        <v>0</v>
      </c>
      <c r="O1279" s="108">
        <f t="shared" si="247"/>
        <v>0</v>
      </c>
      <c r="P1279" s="108">
        <f t="shared" si="247"/>
        <v>0</v>
      </c>
    </row>
    <row r="1280" spans="1:16">
      <c r="A1280" s="102"/>
      <c r="B1280" s="5">
        <f t="shared" ref="B1280:J1280" si="248">+B673</f>
        <v>24</v>
      </c>
      <c r="C1280" s="5" t="str">
        <f t="shared" si="248"/>
        <v>ACEPTACIONES EN CIRCULACION</v>
      </c>
      <c r="D1280" s="108">
        <f t="shared" si="248"/>
        <v>0</v>
      </c>
      <c r="E1280" s="108">
        <f t="shared" si="248"/>
        <v>0</v>
      </c>
      <c r="F1280" s="108">
        <f t="shared" si="248"/>
        <v>0</v>
      </c>
      <c r="G1280" s="108">
        <f t="shared" si="248"/>
        <v>0</v>
      </c>
      <c r="H1280" s="108">
        <f t="shared" si="248"/>
        <v>0</v>
      </c>
      <c r="I1280" s="108">
        <f t="shared" si="248"/>
        <v>0</v>
      </c>
      <c r="J1280" s="108">
        <f t="shared" si="248"/>
        <v>0</v>
      </c>
      <c r="K1280" s="108">
        <f t="shared" ref="K1280:P1280" si="249">+K673</f>
        <v>0</v>
      </c>
      <c r="L1280" s="108">
        <f t="shared" si="249"/>
        <v>0</v>
      </c>
      <c r="M1280" s="108">
        <f t="shared" si="249"/>
        <v>0</v>
      </c>
      <c r="N1280" s="108">
        <f t="shared" si="249"/>
        <v>0</v>
      </c>
      <c r="O1280" s="108">
        <f t="shared" si="249"/>
        <v>0</v>
      </c>
      <c r="P1280" s="108">
        <f t="shared" si="249"/>
        <v>0</v>
      </c>
    </row>
    <row r="1281" spans="1:16">
      <c r="A1281" s="102"/>
      <c r="B1281" s="5">
        <f t="shared" ref="B1281:J1281" si="250">+B717</f>
        <v>26</v>
      </c>
      <c r="C1281" s="5" t="str">
        <f t="shared" si="250"/>
        <v>OBLIGACIONES FINANCIERAS</v>
      </c>
      <c r="D1281" s="108">
        <f t="shared" si="250"/>
        <v>0</v>
      </c>
      <c r="E1281" s="108">
        <f t="shared" si="250"/>
        <v>0</v>
      </c>
      <c r="F1281" s="108">
        <f t="shared" si="250"/>
        <v>0</v>
      </c>
      <c r="G1281" s="108">
        <f t="shared" si="250"/>
        <v>0</v>
      </c>
      <c r="H1281" s="108">
        <f t="shared" si="250"/>
        <v>0</v>
      </c>
      <c r="I1281" s="108">
        <f t="shared" si="250"/>
        <v>0</v>
      </c>
      <c r="J1281" s="108">
        <f t="shared" si="250"/>
        <v>0</v>
      </c>
      <c r="K1281" s="108">
        <f t="shared" ref="K1281:P1281" si="251">+K717</f>
        <v>0</v>
      </c>
      <c r="L1281" s="108">
        <f t="shared" si="251"/>
        <v>0</v>
      </c>
      <c r="M1281" s="108">
        <f t="shared" si="251"/>
        <v>0</v>
      </c>
      <c r="N1281" s="108">
        <f t="shared" si="251"/>
        <v>0</v>
      </c>
      <c r="O1281" s="108">
        <f t="shared" si="251"/>
        <v>0</v>
      </c>
      <c r="P1281" s="108">
        <f t="shared" si="251"/>
        <v>0</v>
      </c>
    </row>
    <row r="1282" spans="1:16">
      <c r="A1282" s="102"/>
      <c r="B1282" s="5">
        <f t="shared" ref="B1282:J1282" si="252">+B773</f>
        <v>27</v>
      </c>
      <c r="C1282" s="5" t="str">
        <f t="shared" si="252"/>
        <v>VALORES EN CIRCULACION</v>
      </c>
      <c r="D1282" s="108">
        <f t="shared" si="252"/>
        <v>0</v>
      </c>
      <c r="E1282" s="108">
        <f t="shared" si="252"/>
        <v>0</v>
      </c>
      <c r="F1282" s="108">
        <f t="shared" si="252"/>
        <v>0</v>
      </c>
      <c r="G1282" s="108">
        <f t="shared" si="252"/>
        <v>0</v>
      </c>
      <c r="H1282" s="108">
        <f t="shared" si="252"/>
        <v>0</v>
      </c>
      <c r="I1282" s="108">
        <f t="shared" si="252"/>
        <v>0</v>
      </c>
      <c r="J1282" s="108">
        <f t="shared" si="252"/>
        <v>0</v>
      </c>
      <c r="K1282" s="108">
        <f t="shared" ref="K1282:P1282" si="253">+K773</f>
        <v>0</v>
      </c>
      <c r="L1282" s="108">
        <f t="shared" si="253"/>
        <v>0</v>
      </c>
      <c r="M1282" s="108">
        <f t="shared" si="253"/>
        <v>0</v>
      </c>
      <c r="N1282" s="108">
        <f t="shared" si="253"/>
        <v>0</v>
      </c>
      <c r="O1282" s="108">
        <f t="shared" si="253"/>
        <v>0</v>
      </c>
      <c r="P1282" s="108">
        <f t="shared" si="253"/>
        <v>0</v>
      </c>
    </row>
    <row r="1283" spans="1:16">
      <c r="A1283" s="102"/>
      <c r="B1283" s="5">
        <f t="shared" ref="B1283:J1283" si="254">+B800</f>
        <v>2903</v>
      </c>
      <c r="C1283" s="5" t="str">
        <f t="shared" si="254"/>
        <v>Fondos en administración</v>
      </c>
      <c r="D1283" s="108">
        <f t="shared" si="254"/>
        <v>0</v>
      </c>
      <c r="E1283" s="108">
        <f t="shared" si="254"/>
        <v>0</v>
      </c>
      <c r="F1283" s="108">
        <f t="shared" si="254"/>
        <v>0</v>
      </c>
      <c r="G1283" s="108">
        <f t="shared" si="254"/>
        <v>0</v>
      </c>
      <c r="H1283" s="108">
        <f t="shared" si="254"/>
        <v>0</v>
      </c>
      <c r="I1283" s="108">
        <f t="shared" si="254"/>
        <v>0</v>
      </c>
      <c r="J1283" s="108">
        <f t="shared" si="254"/>
        <v>0</v>
      </c>
      <c r="K1283" s="108">
        <f t="shared" ref="K1283:P1283" si="255">+K800</f>
        <v>0</v>
      </c>
      <c r="L1283" s="108">
        <f t="shared" si="255"/>
        <v>0</v>
      </c>
      <c r="M1283" s="108">
        <f t="shared" si="255"/>
        <v>0</v>
      </c>
      <c r="N1283" s="108">
        <f t="shared" si="255"/>
        <v>0</v>
      </c>
      <c r="O1283" s="108">
        <f t="shared" si="255"/>
        <v>0</v>
      </c>
      <c r="P1283" s="108">
        <f t="shared" si="255"/>
        <v>0</v>
      </c>
    </row>
    <row r="1284" spans="1:16" ht="15">
      <c r="A1284" s="102"/>
      <c r="B1284" s="13" t="s">
        <v>522</v>
      </c>
      <c r="C1284" s="13" t="s">
        <v>683</v>
      </c>
      <c r="D1284" s="108">
        <f>SUM(D1277:D1283)</f>
        <v>0</v>
      </c>
      <c r="E1284" s="108">
        <f t="shared" ref="E1284:J1284" si="256">SUM(E1277:E1283)</f>
        <v>0</v>
      </c>
      <c r="F1284" s="108">
        <f t="shared" si="256"/>
        <v>0</v>
      </c>
      <c r="G1284" s="108">
        <f t="shared" si="256"/>
        <v>0</v>
      </c>
      <c r="H1284" s="108">
        <f t="shared" si="256"/>
        <v>0</v>
      </c>
      <c r="I1284" s="108">
        <f t="shared" si="256"/>
        <v>0</v>
      </c>
      <c r="J1284" s="108">
        <f t="shared" si="256"/>
        <v>0</v>
      </c>
      <c r="K1284" s="108">
        <f t="shared" ref="K1284:P1284" si="257">SUM(K1277:K1283)</f>
        <v>0</v>
      </c>
      <c r="L1284" s="108">
        <f t="shared" si="257"/>
        <v>0</v>
      </c>
      <c r="M1284" s="108">
        <f t="shared" si="257"/>
        <v>0</v>
      </c>
      <c r="N1284" s="108">
        <f t="shared" si="257"/>
        <v>0</v>
      </c>
      <c r="O1284" s="108">
        <f t="shared" si="257"/>
        <v>0</v>
      </c>
      <c r="P1284" s="108">
        <f t="shared" si="257"/>
        <v>0</v>
      </c>
    </row>
    <row r="1285" spans="1:16">
      <c r="A1285" s="102"/>
      <c r="D1285" s="108"/>
      <c r="E1285" s="108"/>
      <c r="F1285" s="108"/>
      <c r="G1285" s="108"/>
      <c r="H1285" s="108"/>
      <c r="I1285" s="108"/>
      <c r="J1285" s="108"/>
      <c r="K1285" s="108"/>
      <c r="L1285" s="108"/>
      <c r="M1285" s="108"/>
      <c r="N1285" s="108"/>
      <c r="O1285" s="108"/>
      <c r="P1285" s="108"/>
    </row>
    <row r="1286" spans="1:16" ht="15">
      <c r="A1286" s="102"/>
      <c r="C1286" s="86" t="s">
        <v>684</v>
      </c>
      <c r="D1286" s="108" t="e">
        <f>(D1275/D1284)*100</f>
        <v>#DIV/0!</v>
      </c>
      <c r="E1286" s="108" t="e">
        <f t="shared" ref="E1286:J1286" si="258">(E1275/E1284)*100</f>
        <v>#DIV/0!</v>
      </c>
      <c r="F1286" s="108" t="e">
        <f t="shared" si="258"/>
        <v>#DIV/0!</v>
      </c>
      <c r="G1286" s="108" t="e">
        <f t="shared" si="258"/>
        <v>#DIV/0!</v>
      </c>
      <c r="H1286" s="108" t="e">
        <f t="shared" si="258"/>
        <v>#DIV/0!</v>
      </c>
      <c r="I1286" s="108" t="e">
        <f t="shared" si="258"/>
        <v>#DIV/0!</v>
      </c>
      <c r="J1286" s="108" t="e">
        <f t="shared" si="258"/>
        <v>#DIV/0!</v>
      </c>
      <c r="K1286" s="108" t="e">
        <f t="shared" ref="K1286:P1286" si="259">(K1275/K1284)*100</f>
        <v>#DIV/0!</v>
      </c>
      <c r="L1286" s="108" t="e">
        <f t="shared" si="259"/>
        <v>#DIV/0!</v>
      </c>
      <c r="M1286" s="108" t="e">
        <f t="shared" si="259"/>
        <v>#DIV/0!</v>
      </c>
      <c r="N1286" s="108" t="e">
        <f t="shared" si="259"/>
        <v>#DIV/0!</v>
      </c>
      <c r="O1286" s="108" t="e">
        <f t="shared" si="259"/>
        <v>#DIV/0!</v>
      </c>
      <c r="P1286" s="108" t="e">
        <f t="shared" si="259"/>
        <v>#DIV/0!</v>
      </c>
    </row>
    <row r="1287" spans="1:16">
      <c r="A1287" s="102"/>
      <c r="D1287" s="108"/>
      <c r="E1287" s="108"/>
      <c r="F1287" s="108"/>
      <c r="G1287" s="108"/>
      <c r="H1287" s="108"/>
      <c r="I1287" s="108"/>
      <c r="J1287" s="108"/>
      <c r="K1287" s="108"/>
      <c r="L1287" s="108"/>
      <c r="M1287" s="108"/>
      <c r="N1287" s="108"/>
      <c r="O1287" s="108"/>
      <c r="P1287" s="108"/>
    </row>
    <row r="1288" spans="1:16">
      <c r="A1288" s="102"/>
      <c r="C1288" s="5" t="s">
        <v>685</v>
      </c>
      <c r="D1288" s="108"/>
      <c r="E1288" s="108"/>
      <c r="F1288" s="108"/>
      <c r="G1288" s="108"/>
      <c r="H1288" s="108"/>
      <c r="I1288" s="108"/>
      <c r="J1288" s="108"/>
      <c r="K1288" s="108"/>
      <c r="L1288" s="108"/>
      <c r="M1288" s="108"/>
      <c r="N1288" s="108"/>
      <c r="O1288" s="108"/>
      <c r="P1288" s="108"/>
    </row>
    <row r="1289" spans="1:16">
      <c r="A1289" s="102"/>
      <c r="B1289" s="5">
        <f t="shared" ref="B1289:J1289" si="260">+B195</f>
        <v>1425</v>
      </c>
      <c r="C1289" s="5" t="str">
        <f t="shared" si="260"/>
        <v>Cartera de créditos comercial que no devenga intereses</v>
      </c>
      <c r="D1289" s="108">
        <f t="shared" si="260"/>
        <v>0</v>
      </c>
      <c r="E1289" s="108">
        <f t="shared" si="260"/>
        <v>0</v>
      </c>
      <c r="F1289" s="108">
        <f t="shared" si="260"/>
        <v>0</v>
      </c>
      <c r="G1289" s="108">
        <f t="shared" si="260"/>
        <v>0</v>
      </c>
      <c r="H1289" s="108">
        <f t="shared" si="260"/>
        <v>0</v>
      </c>
      <c r="I1289" s="108">
        <f t="shared" si="260"/>
        <v>0</v>
      </c>
      <c r="J1289" s="108">
        <f t="shared" si="260"/>
        <v>0</v>
      </c>
      <c r="K1289" s="108">
        <f t="shared" ref="K1289:P1289" si="261">+K195</f>
        <v>0</v>
      </c>
      <c r="L1289" s="108">
        <f t="shared" si="261"/>
        <v>0</v>
      </c>
      <c r="M1289" s="108">
        <f t="shared" si="261"/>
        <v>0</v>
      </c>
      <c r="N1289" s="108">
        <f t="shared" si="261"/>
        <v>0</v>
      </c>
      <c r="O1289" s="108">
        <f t="shared" si="261"/>
        <v>0</v>
      </c>
      <c r="P1289" s="108">
        <f t="shared" si="261"/>
        <v>0</v>
      </c>
    </row>
    <row r="1290" spans="1:16">
      <c r="A1290" s="102"/>
      <c r="B1290" s="5">
        <f t="shared" ref="B1290:J1290" si="262">+B201</f>
        <v>1426</v>
      </c>
      <c r="C1290" s="5" t="str">
        <f t="shared" si="262"/>
        <v>Cartera de créditos de consumo que no devenga intereses</v>
      </c>
      <c r="D1290" s="108">
        <f t="shared" si="262"/>
        <v>0</v>
      </c>
      <c r="E1290" s="108">
        <f t="shared" si="262"/>
        <v>0</v>
      </c>
      <c r="F1290" s="108">
        <f t="shared" si="262"/>
        <v>0</v>
      </c>
      <c r="G1290" s="108">
        <f t="shared" si="262"/>
        <v>0</v>
      </c>
      <c r="H1290" s="108">
        <f t="shared" si="262"/>
        <v>0</v>
      </c>
      <c r="I1290" s="108">
        <f t="shared" si="262"/>
        <v>0</v>
      </c>
      <c r="J1290" s="108">
        <f t="shared" si="262"/>
        <v>0</v>
      </c>
      <c r="K1290" s="108">
        <f t="shared" ref="K1290:P1290" si="263">+K201</f>
        <v>0</v>
      </c>
      <c r="L1290" s="108">
        <f t="shared" si="263"/>
        <v>0</v>
      </c>
      <c r="M1290" s="108">
        <f t="shared" si="263"/>
        <v>0</v>
      </c>
      <c r="N1290" s="108">
        <f t="shared" si="263"/>
        <v>0</v>
      </c>
      <c r="O1290" s="108">
        <f t="shared" si="263"/>
        <v>0</v>
      </c>
      <c r="P1290" s="108">
        <f t="shared" si="263"/>
        <v>0</v>
      </c>
    </row>
    <row r="1291" spans="1:16">
      <c r="A1291" s="102"/>
      <c r="B1291" s="5">
        <f t="shared" ref="B1291:J1291" si="264">+B207</f>
        <v>1427</v>
      </c>
      <c r="C1291" s="5" t="str">
        <f t="shared" si="264"/>
        <v>Cartera de créditos de vivienda que no devenga intereses</v>
      </c>
      <c r="D1291" s="108">
        <f t="shared" si="264"/>
        <v>0</v>
      </c>
      <c r="E1291" s="108">
        <f t="shared" si="264"/>
        <v>0</v>
      </c>
      <c r="F1291" s="108">
        <f t="shared" si="264"/>
        <v>0</v>
      </c>
      <c r="G1291" s="108">
        <f t="shared" si="264"/>
        <v>0</v>
      </c>
      <c r="H1291" s="108">
        <f t="shared" si="264"/>
        <v>0</v>
      </c>
      <c r="I1291" s="108">
        <f t="shared" si="264"/>
        <v>0</v>
      </c>
      <c r="J1291" s="108">
        <f t="shared" si="264"/>
        <v>0</v>
      </c>
      <c r="K1291" s="108">
        <f t="shared" ref="K1291:P1291" si="265">+K207</f>
        <v>0</v>
      </c>
      <c r="L1291" s="108">
        <f t="shared" si="265"/>
        <v>0</v>
      </c>
      <c r="M1291" s="108">
        <f t="shared" si="265"/>
        <v>0</v>
      </c>
      <c r="N1291" s="108">
        <f t="shared" si="265"/>
        <v>0</v>
      </c>
      <c r="O1291" s="108">
        <f t="shared" si="265"/>
        <v>0</v>
      </c>
      <c r="P1291" s="108">
        <f t="shared" si="265"/>
        <v>0</v>
      </c>
    </row>
    <row r="1292" spans="1:16">
      <c r="A1292" s="102"/>
      <c r="B1292" s="5">
        <f t="shared" ref="B1292:J1292" si="266">+B213</f>
        <v>1428</v>
      </c>
      <c r="C1292" s="5" t="str">
        <f t="shared" si="266"/>
        <v>Cartera de créditos para la microempresa que no devenga intereses</v>
      </c>
      <c r="D1292" s="108">
        <f t="shared" si="266"/>
        <v>0</v>
      </c>
      <c r="E1292" s="108">
        <f t="shared" si="266"/>
        <v>0</v>
      </c>
      <c r="F1292" s="108">
        <f t="shared" si="266"/>
        <v>0</v>
      </c>
      <c r="G1292" s="108">
        <f t="shared" si="266"/>
        <v>0</v>
      </c>
      <c r="H1292" s="108">
        <f t="shared" si="266"/>
        <v>0</v>
      </c>
      <c r="I1292" s="108">
        <f t="shared" si="266"/>
        <v>0</v>
      </c>
      <c r="J1292" s="108">
        <f t="shared" si="266"/>
        <v>0</v>
      </c>
      <c r="K1292" s="108">
        <f t="shared" ref="K1292:P1292" si="267">+K213</f>
        <v>0</v>
      </c>
      <c r="L1292" s="108">
        <f t="shared" si="267"/>
        <v>0</v>
      </c>
      <c r="M1292" s="108">
        <f t="shared" si="267"/>
        <v>0</v>
      </c>
      <c r="N1292" s="108">
        <f t="shared" si="267"/>
        <v>0</v>
      </c>
      <c r="O1292" s="108">
        <f t="shared" si="267"/>
        <v>0</v>
      </c>
      <c r="P1292" s="108">
        <f t="shared" si="267"/>
        <v>0</v>
      </c>
    </row>
    <row r="1293" spans="1:16">
      <c r="A1293" s="102"/>
      <c r="B1293" s="5">
        <f t="shared" ref="B1293:J1293" si="268">+B219</f>
        <v>1429</v>
      </c>
      <c r="C1293" s="5" t="str">
        <f t="shared" si="268"/>
        <v>Cartera de crédito educativo que no devenga intereses</v>
      </c>
      <c r="D1293" s="108">
        <f t="shared" si="268"/>
        <v>0</v>
      </c>
      <c r="E1293" s="108">
        <f t="shared" si="268"/>
        <v>0</v>
      </c>
      <c r="F1293" s="108">
        <f t="shared" si="268"/>
        <v>0</v>
      </c>
      <c r="G1293" s="108">
        <f t="shared" si="268"/>
        <v>0</v>
      </c>
      <c r="H1293" s="108">
        <f t="shared" si="268"/>
        <v>0</v>
      </c>
      <c r="I1293" s="108">
        <f t="shared" si="268"/>
        <v>0</v>
      </c>
      <c r="J1293" s="108">
        <f t="shared" si="268"/>
        <v>0</v>
      </c>
      <c r="K1293" s="108">
        <f t="shared" ref="K1293:P1293" si="269">+K219</f>
        <v>0</v>
      </c>
      <c r="L1293" s="108">
        <f t="shared" si="269"/>
        <v>0</v>
      </c>
      <c r="M1293" s="108">
        <f t="shared" si="269"/>
        <v>0</v>
      </c>
      <c r="N1293" s="108">
        <f t="shared" si="269"/>
        <v>0</v>
      </c>
      <c r="O1293" s="108">
        <f t="shared" si="269"/>
        <v>0</v>
      </c>
      <c r="P1293" s="108">
        <f t="shared" si="269"/>
        <v>0</v>
      </c>
    </row>
    <row r="1294" spans="1:16">
      <c r="A1294" s="102"/>
      <c r="B1294" s="5">
        <f t="shared" ref="B1294:J1294" si="270">+B225</f>
        <v>1430</v>
      </c>
      <c r="C1294" s="5" t="str">
        <f t="shared" si="270"/>
        <v>Cartera de créditos de inversión pública que no devenga intereses</v>
      </c>
      <c r="D1294" s="108">
        <f t="shared" si="270"/>
        <v>0</v>
      </c>
      <c r="E1294" s="108">
        <f t="shared" si="270"/>
        <v>0</v>
      </c>
      <c r="F1294" s="108">
        <f t="shared" si="270"/>
        <v>0</v>
      </c>
      <c r="G1294" s="108">
        <f t="shared" si="270"/>
        <v>0</v>
      </c>
      <c r="H1294" s="108">
        <f t="shared" si="270"/>
        <v>0</v>
      </c>
      <c r="I1294" s="108">
        <f t="shared" si="270"/>
        <v>0</v>
      </c>
      <c r="J1294" s="108">
        <f t="shared" si="270"/>
        <v>0</v>
      </c>
      <c r="K1294" s="108">
        <f t="shared" ref="K1294:P1294" si="271">+K225</f>
        <v>0</v>
      </c>
      <c r="L1294" s="108">
        <f t="shared" si="271"/>
        <v>0</v>
      </c>
      <c r="M1294" s="108">
        <f t="shared" si="271"/>
        <v>0</v>
      </c>
      <c r="N1294" s="108">
        <f t="shared" si="271"/>
        <v>0</v>
      </c>
      <c r="O1294" s="108">
        <f t="shared" si="271"/>
        <v>0</v>
      </c>
      <c r="P1294" s="108">
        <f t="shared" si="271"/>
        <v>0</v>
      </c>
    </row>
    <row r="1295" spans="1:16">
      <c r="A1295" s="102"/>
      <c r="B1295" s="5">
        <f t="shared" ref="B1295:J1295" si="272">+B231</f>
        <v>1433</v>
      </c>
      <c r="C1295" s="5" t="str">
        <f t="shared" si="272"/>
        <v>Cartera de créditos comercial refinanciada que no devenga intereses</v>
      </c>
      <c r="D1295" s="108">
        <f t="shared" si="272"/>
        <v>0</v>
      </c>
      <c r="E1295" s="108">
        <f t="shared" si="272"/>
        <v>0</v>
      </c>
      <c r="F1295" s="108">
        <f t="shared" si="272"/>
        <v>0</v>
      </c>
      <c r="G1295" s="108">
        <f t="shared" si="272"/>
        <v>0</v>
      </c>
      <c r="H1295" s="108">
        <f t="shared" si="272"/>
        <v>0</v>
      </c>
      <c r="I1295" s="108">
        <f t="shared" si="272"/>
        <v>0</v>
      </c>
      <c r="J1295" s="108">
        <f t="shared" si="272"/>
        <v>0</v>
      </c>
      <c r="K1295" s="108">
        <f t="shared" ref="K1295:P1295" si="273">+K231</f>
        <v>0</v>
      </c>
      <c r="L1295" s="108">
        <f t="shared" si="273"/>
        <v>0</v>
      </c>
      <c r="M1295" s="108">
        <f t="shared" si="273"/>
        <v>0</v>
      </c>
      <c r="N1295" s="108">
        <f t="shared" si="273"/>
        <v>0</v>
      </c>
      <c r="O1295" s="108">
        <f t="shared" si="273"/>
        <v>0</v>
      </c>
      <c r="P1295" s="108">
        <f t="shared" si="273"/>
        <v>0</v>
      </c>
    </row>
    <row r="1296" spans="1:16">
      <c r="A1296" s="102"/>
      <c r="B1296" s="5">
        <f t="shared" ref="B1296:J1296" si="274">+B237</f>
        <v>1434</v>
      </c>
      <c r="C1296" s="5" t="str">
        <f t="shared" si="274"/>
        <v>Cartera de créditos de consumo refinanciada que no devenga intereses</v>
      </c>
      <c r="D1296" s="108">
        <f t="shared" si="274"/>
        <v>0</v>
      </c>
      <c r="E1296" s="108">
        <f t="shared" si="274"/>
        <v>0</v>
      </c>
      <c r="F1296" s="108">
        <f t="shared" si="274"/>
        <v>0</v>
      </c>
      <c r="G1296" s="108">
        <f t="shared" si="274"/>
        <v>0</v>
      </c>
      <c r="H1296" s="108">
        <f t="shared" si="274"/>
        <v>0</v>
      </c>
      <c r="I1296" s="108">
        <f t="shared" si="274"/>
        <v>0</v>
      </c>
      <c r="J1296" s="108">
        <f t="shared" si="274"/>
        <v>0</v>
      </c>
      <c r="K1296" s="108">
        <f t="shared" ref="K1296:P1296" si="275">+K237</f>
        <v>0</v>
      </c>
      <c r="L1296" s="108">
        <f t="shared" si="275"/>
        <v>0</v>
      </c>
      <c r="M1296" s="108">
        <f t="shared" si="275"/>
        <v>0</v>
      </c>
      <c r="N1296" s="108">
        <f t="shared" si="275"/>
        <v>0</v>
      </c>
      <c r="O1296" s="108">
        <f t="shared" si="275"/>
        <v>0</v>
      </c>
      <c r="P1296" s="108">
        <f t="shared" si="275"/>
        <v>0</v>
      </c>
    </row>
    <row r="1297" spans="1:16">
      <c r="A1297" s="102"/>
      <c r="B1297" s="5">
        <f t="shared" ref="B1297:J1297" si="276">+B243</f>
        <v>1435</v>
      </c>
      <c r="C1297" s="5" t="str">
        <f t="shared" si="276"/>
        <v>Cartera de créditos de vivienda refinanciada que no devenga intereses</v>
      </c>
      <c r="D1297" s="108">
        <f t="shared" si="276"/>
        <v>0</v>
      </c>
      <c r="E1297" s="108">
        <f t="shared" si="276"/>
        <v>0</v>
      </c>
      <c r="F1297" s="108">
        <f t="shared" si="276"/>
        <v>0</v>
      </c>
      <c r="G1297" s="108">
        <f t="shared" si="276"/>
        <v>0</v>
      </c>
      <c r="H1297" s="108">
        <f t="shared" si="276"/>
        <v>0</v>
      </c>
      <c r="I1297" s="108">
        <f t="shared" si="276"/>
        <v>0</v>
      </c>
      <c r="J1297" s="108">
        <f t="shared" si="276"/>
        <v>0</v>
      </c>
      <c r="K1297" s="108">
        <f t="shared" ref="K1297:P1297" si="277">+K243</f>
        <v>0</v>
      </c>
      <c r="L1297" s="108">
        <f t="shared" si="277"/>
        <v>0</v>
      </c>
      <c r="M1297" s="108">
        <f t="shared" si="277"/>
        <v>0</v>
      </c>
      <c r="N1297" s="108">
        <f t="shared" si="277"/>
        <v>0</v>
      </c>
      <c r="O1297" s="108">
        <f t="shared" si="277"/>
        <v>0</v>
      </c>
      <c r="P1297" s="108">
        <f t="shared" si="277"/>
        <v>0</v>
      </c>
    </row>
    <row r="1298" spans="1:16">
      <c r="A1298" s="102"/>
      <c r="B1298" s="5">
        <f t="shared" ref="B1298:J1298" si="278">+B249</f>
        <v>1436</v>
      </c>
      <c r="C1298" s="5" t="str">
        <f t="shared" si="278"/>
        <v>Cartera de créditos para la microempresa refinanciada que no devenga intereses</v>
      </c>
      <c r="D1298" s="108">
        <f t="shared" si="278"/>
        <v>0</v>
      </c>
      <c r="E1298" s="108">
        <f t="shared" si="278"/>
        <v>0</v>
      </c>
      <c r="F1298" s="108">
        <f t="shared" si="278"/>
        <v>0</v>
      </c>
      <c r="G1298" s="108">
        <f t="shared" si="278"/>
        <v>0</v>
      </c>
      <c r="H1298" s="108">
        <f t="shared" si="278"/>
        <v>0</v>
      </c>
      <c r="I1298" s="108">
        <f t="shared" si="278"/>
        <v>0</v>
      </c>
      <c r="J1298" s="108">
        <f t="shared" si="278"/>
        <v>0</v>
      </c>
      <c r="K1298" s="108">
        <f t="shared" ref="K1298:P1298" si="279">+K249</f>
        <v>0</v>
      </c>
      <c r="L1298" s="108">
        <f t="shared" si="279"/>
        <v>0</v>
      </c>
      <c r="M1298" s="108">
        <f t="shared" si="279"/>
        <v>0</v>
      </c>
      <c r="N1298" s="108">
        <f t="shared" si="279"/>
        <v>0</v>
      </c>
      <c r="O1298" s="108">
        <f t="shared" si="279"/>
        <v>0</v>
      </c>
      <c r="P1298" s="108">
        <f t="shared" si="279"/>
        <v>0</v>
      </c>
    </row>
    <row r="1299" spans="1:16">
      <c r="A1299" s="102"/>
      <c r="B1299" s="5">
        <f t="shared" ref="B1299:J1299" si="280">+B255</f>
        <v>1437</v>
      </c>
      <c r="C1299" s="5" t="str">
        <f t="shared" si="280"/>
        <v>Cartera de crédito educativo refinanciada que no devenga intereses</v>
      </c>
      <c r="D1299" s="108">
        <f t="shared" si="280"/>
        <v>0</v>
      </c>
      <c r="E1299" s="108">
        <f t="shared" si="280"/>
        <v>0</v>
      </c>
      <c r="F1299" s="108">
        <f t="shared" si="280"/>
        <v>0</v>
      </c>
      <c r="G1299" s="108">
        <f t="shared" si="280"/>
        <v>0</v>
      </c>
      <c r="H1299" s="108">
        <f t="shared" si="280"/>
        <v>0</v>
      </c>
      <c r="I1299" s="108">
        <f t="shared" si="280"/>
        <v>0</v>
      </c>
      <c r="J1299" s="108">
        <f t="shared" si="280"/>
        <v>0</v>
      </c>
      <c r="K1299" s="108">
        <f t="shared" ref="K1299:P1299" si="281">+K255</f>
        <v>0</v>
      </c>
      <c r="L1299" s="108">
        <f t="shared" si="281"/>
        <v>0</v>
      </c>
      <c r="M1299" s="108">
        <f t="shared" si="281"/>
        <v>0</v>
      </c>
      <c r="N1299" s="108">
        <f t="shared" si="281"/>
        <v>0</v>
      </c>
      <c r="O1299" s="108">
        <f t="shared" si="281"/>
        <v>0</v>
      </c>
      <c r="P1299" s="108">
        <f t="shared" si="281"/>
        <v>0</v>
      </c>
    </row>
    <row r="1300" spans="1:16">
      <c r="A1300" s="102"/>
      <c r="B1300" s="5">
        <f t="shared" ref="B1300:J1300" si="282">+B261</f>
        <v>1438</v>
      </c>
      <c r="C1300" s="5" t="str">
        <f t="shared" si="282"/>
        <v>Cartera de créditos de inversión pública refinanciada que no devenga intereses</v>
      </c>
      <c r="D1300" s="108">
        <f t="shared" si="282"/>
        <v>0</v>
      </c>
      <c r="E1300" s="108">
        <f t="shared" si="282"/>
        <v>0</v>
      </c>
      <c r="F1300" s="108">
        <f t="shared" si="282"/>
        <v>0</v>
      </c>
      <c r="G1300" s="108">
        <f t="shared" si="282"/>
        <v>0</v>
      </c>
      <c r="H1300" s="108">
        <f t="shared" si="282"/>
        <v>0</v>
      </c>
      <c r="I1300" s="108">
        <f t="shared" si="282"/>
        <v>0</v>
      </c>
      <c r="J1300" s="108">
        <f t="shared" si="282"/>
        <v>0</v>
      </c>
      <c r="K1300" s="108">
        <f t="shared" ref="K1300:P1300" si="283">+K261</f>
        <v>0</v>
      </c>
      <c r="L1300" s="108">
        <f t="shared" si="283"/>
        <v>0</v>
      </c>
      <c r="M1300" s="108">
        <f t="shared" si="283"/>
        <v>0</v>
      </c>
      <c r="N1300" s="108">
        <f t="shared" si="283"/>
        <v>0</v>
      </c>
      <c r="O1300" s="108">
        <f t="shared" si="283"/>
        <v>0</v>
      </c>
      <c r="P1300" s="108">
        <f t="shared" si="283"/>
        <v>0</v>
      </c>
    </row>
    <row r="1301" spans="1:16">
      <c r="A1301" s="102"/>
      <c r="B1301" s="5">
        <f t="shared" ref="B1301:J1301" si="284">+B267</f>
        <v>1441</v>
      </c>
      <c r="C1301" s="5" t="str">
        <f t="shared" si="284"/>
        <v>Cartera de créditos comercial reestructurada que no devenga intereses</v>
      </c>
      <c r="D1301" s="108">
        <f t="shared" si="284"/>
        <v>0</v>
      </c>
      <c r="E1301" s="108">
        <f t="shared" si="284"/>
        <v>0</v>
      </c>
      <c r="F1301" s="108">
        <f t="shared" si="284"/>
        <v>0</v>
      </c>
      <c r="G1301" s="108">
        <f t="shared" si="284"/>
        <v>0</v>
      </c>
      <c r="H1301" s="108">
        <f t="shared" si="284"/>
        <v>0</v>
      </c>
      <c r="I1301" s="108">
        <f t="shared" si="284"/>
        <v>0</v>
      </c>
      <c r="J1301" s="108">
        <f t="shared" si="284"/>
        <v>0</v>
      </c>
      <c r="K1301" s="108">
        <f t="shared" ref="K1301:P1301" si="285">+K267</f>
        <v>0</v>
      </c>
      <c r="L1301" s="108">
        <f t="shared" si="285"/>
        <v>0</v>
      </c>
      <c r="M1301" s="108">
        <f t="shared" si="285"/>
        <v>0</v>
      </c>
      <c r="N1301" s="108">
        <f t="shared" si="285"/>
        <v>0</v>
      </c>
      <c r="O1301" s="108">
        <f t="shared" si="285"/>
        <v>0</v>
      </c>
      <c r="P1301" s="108">
        <f t="shared" si="285"/>
        <v>0</v>
      </c>
    </row>
    <row r="1302" spans="1:16">
      <c r="A1302" s="102"/>
      <c r="B1302" s="5">
        <f t="shared" ref="B1302:J1302" si="286">+B273</f>
        <v>1442</v>
      </c>
      <c r="C1302" s="5" t="str">
        <f t="shared" si="286"/>
        <v>Cartera de créditos de consumo reestructurada que no devenga intereses</v>
      </c>
      <c r="D1302" s="108">
        <f t="shared" si="286"/>
        <v>0</v>
      </c>
      <c r="E1302" s="108">
        <f t="shared" si="286"/>
        <v>0</v>
      </c>
      <c r="F1302" s="108">
        <f t="shared" si="286"/>
        <v>0</v>
      </c>
      <c r="G1302" s="108">
        <f t="shared" si="286"/>
        <v>0</v>
      </c>
      <c r="H1302" s="108">
        <f t="shared" si="286"/>
        <v>0</v>
      </c>
      <c r="I1302" s="108">
        <f t="shared" si="286"/>
        <v>0</v>
      </c>
      <c r="J1302" s="108">
        <f t="shared" si="286"/>
        <v>0</v>
      </c>
      <c r="K1302" s="108">
        <f t="shared" ref="K1302:P1302" si="287">+K273</f>
        <v>0</v>
      </c>
      <c r="L1302" s="108">
        <f t="shared" si="287"/>
        <v>0</v>
      </c>
      <c r="M1302" s="108">
        <f t="shared" si="287"/>
        <v>0</v>
      </c>
      <c r="N1302" s="108">
        <f t="shared" si="287"/>
        <v>0</v>
      </c>
      <c r="O1302" s="108">
        <f t="shared" si="287"/>
        <v>0</v>
      </c>
      <c r="P1302" s="108">
        <f t="shared" si="287"/>
        <v>0</v>
      </c>
    </row>
    <row r="1303" spans="1:16">
      <c r="A1303" s="102"/>
      <c r="B1303" s="5">
        <f t="shared" ref="B1303:J1303" si="288">+B279</f>
        <v>1443</v>
      </c>
      <c r="C1303" s="5" t="str">
        <f t="shared" si="288"/>
        <v>Cartera de créditos de vivienda reestructurada que no devenga intereses</v>
      </c>
      <c r="D1303" s="108">
        <f t="shared" si="288"/>
        <v>0</v>
      </c>
      <c r="E1303" s="108">
        <f t="shared" si="288"/>
        <v>0</v>
      </c>
      <c r="F1303" s="108">
        <f t="shared" si="288"/>
        <v>0</v>
      </c>
      <c r="G1303" s="108">
        <f t="shared" si="288"/>
        <v>0</v>
      </c>
      <c r="H1303" s="108">
        <f t="shared" si="288"/>
        <v>0</v>
      </c>
      <c r="I1303" s="108">
        <f t="shared" si="288"/>
        <v>0</v>
      </c>
      <c r="J1303" s="108">
        <f t="shared" si="288"/>
        <v>0</v>
      </c>
      <c r="K1303" s="108">
        <f t="shared" ref="K1303:P1303" si="289">+K279</f>
        <v>0</v>
      </c>
      <c r="L1303" s="108">
        <f t="shared" si="289"/>
        <v>0</v>
      </c>
      <c r="M1303" s="108">
        <f t="shared" si="289"/>
        <v>0</v>
      </c>
      <c r="N1303" s="108">
        <f t="shared" si="289"/>
        <v>0</v>
      </c>
      <c r="O1303" s="108">
        <f t="shared" si="289"/>
        <v>0</v>
      </c>
      <c r="P1303" s="108">
        <f t="shared" si="289"/>
        <v>0</v>
      </c>
    </row>
    <row r="1304" spans="1:16">
      <c r="A1304" s="102"/>
      <c r="B1304" s="5">
        <f t="shared" ref="B1304:J1304" si="290">+B285</f>
        <v>1444</v>
      </c>
      <c r="C1304" s="5" t="str">
        <f t="shared" si="290"/>
        <v>Cartera de créditos para la microempresa reestructurada que no devenga intereses</v>
      </c>
      <c r="D1304" s="108">
        <f t="shared" si="290"/>
        <v>0</v>
      </c>
      <c r="E1304" s="108">
        <f t="shared" si="290"/>
        <v>0</v>
      </c>
      <c r="F1304" s="108">
        <f t="shared" si="290"/>
        <v>0</v>
      </c>
      <c r="G1304" s="108">
        <f t="shared" si="290"/>
        <v>0</v>
      </c>
      <c r="H1304" s="108">
        <f t="shared" si="290"/>
        <v>0</v>
      </c>
      <c r="I1304" s="108">
        <f t="shared" si="290"/>
        <v>0</v>
      </c>
      <c r="J1304" s="108">
        <f t="shared" si="290"/>
        <v>0</v>
      </c>
      <c r="K1304" s="108">
        <f t="shared" ref="K1304:P1304" si="291">+K285</f>
        <v>0</v>
      </c>
      <c r="L1304" s="108">
        <f t="shared" si="291"/>
        <v>0</v>
      </c>
      <c r="M1304" s="108">
        <f t="shared" si="291"/>
        <v>0</v>
      </c>
      <c r="N1304" s="108">
        <f t="shared" si="291"/>
        <v>0</v>
      </c>
      <c r="O1304" s="108">
        <f t="shared" si="291"/>
        <v>0</v>
      </c>
      <c r="P1304" s="108">
        <f t="shared" si="291"/>
        <v>0</v>
      </c>
    </row>
    <row r="1305" spans="1:16">
      <c r="A1305" s="102"/>
      <c r="B1305" s="5">
        <f t="shared" ref="B1305:J1305" si="292">+B291</f>
        <v>1445</v>
      </c>
      <c r="C1305" s="5" t="str">
        <f t="shared" si="292"/>
        <v>Cartera de crédito educativo reestructurada que no devenga intereses</v>
      </c>
      <c r="D1305" s="108">
        <f t="shared" si="292"/>
        <v>0</v>
      </c>
      <c r="E1305" s="108">
        <f t="shared" si="292"/>
        <v>0</v>
      </c>
      <c r="F1305" s="108">
        <f t="shared" si="292"/>
        <v>0</v>
      </c>
      <c r="G1305" s="108">
        <f t="shared" si="292"/>
        <v>0</v>
      </c>
      <c r="H1305" s="108">
        <f t="shared" si="292"/>
        <v>0</v>
      </c>
      <c r="I1305" s="108">
        <f t="shared" si="292"/>
        <v>0</v>
      </c>
      <c r="J1305" s="108">
        <f t="shared" si="292"/>
        <v>0</v>
      </c>
      <c r="K1305" s="108">
        <f t="shared" ref="K1305:P1305" si="293">+K291</f>
        <v>0</v>
      </c>
      <c r="L1305" s="108">
        <f t="shared" si="293"/>
        <v>0</v>
      </c>
      <c r="M1305" s="108">
        <f t="shared" si="293"/>
        <v>0</v>
      </c>
      <c r="N1305" s="108">
        <f t="shared" si="293"/>
        <v>0</v>
      </c>
      <c r="O1305" s="108">
        <f t="shared" si="293"/>
        <v>0</v>
      </c>
      <c r="P1305" s="108">
        <f t="shared" si="293"/>
        <v>0</v>
      </c>
    </row>
    <row r="1306" spans="1:16">
      <c r="A1306" s="102"/>
      <c r="B1306" s="5">
        <f t="shared" ref="B1306:J1306" si="294">+B297</f>
        <v>1446</v>
      </c>
      <c r="C1306" s="5" t="str">
        <f t="shared" si="294"/>
        <v>Cartera de créditos de inversión pública reestructurada que no devenga intereses</v>
      </c>
      <c r="D1306" s="108">
        <f t="shared" si="294"/>
        <v>0</v>
      </c>
      <c r="E1306" s="108">
        <f t="shared" si="294"/>
        <v>0</v>
      </c>
      <c r="F1306" s="108">
        <f t="shared" si="294"/>
        <v>0</v>
      </c>
      <c r="G1306" s="108">
        <f t="shared" si="294"/>
        <v>0</v>
      </c>
      <c r="H1306" s="108">
        <f t="shared" si="294"/>
        <v>0</v>
      </c>
      <c r="I1306" s="108">
        <f t="shared" si="294"/>
        <v>0</v>
      </c>
      <c r="J1306" s="108">
        <f t="shared" si="294"/>
        <v>0</v>
      </c>
      <c r="K1306" s="108">
        <f t="shared" ref="K1306:P1306" si="295">+K297</f>
        <v>0</v>
      </c>
      <c r="L1306" s="108">
        <f t="shared" si="295"/>
        <v>0</v>
      </c>
      <c r="M1306" s="108">
        <f t="shared" si="295"/>
        <v>0</v>
      </c>
      <c r="N1306" s="108">
        <f t="shared" si="295"/>
        <v>0</v>
      </c>
      <c r="O1306" s="108">
        <f t="shared" si="295"/>
        <v>0</v>
      </c>
      <c r="P1306" s="108">
        <f t="shared" si="295"/>
        <v>0</v>
      </c>
    </row>
    <row r="1307" spans="1:16">
      <c r="A1307" s="102"/>
      <c r="B1307" s="5">
        <f t="shared" ref="B1307:J1307" si="296">+B303</f>
        <v>1449</v>
      </c>
      <c r="C1307" s="5" t="str">
        <f t="shared" si="296"/>
        <v>Cartera de créditos comercial vencida</v>
      </c>
      <c r="D1307" s="108">
        <f t="shared" si="296"/>
        <v>0</v>
      </c>
      <c r="E1307" s="108">
        <f t="shared" si="296"/>
        <v>0</v>
      </c>
      <c r="F1307" s="108">
        <f t="shared" si="296"/>
        <v>0</v>
      </c>
      <c r="G1307" s="108">
        <f t="shared" si="296"/>
        <v>0</v>
      </c>
      <c r="H1307" s="108">
        <f t="shared" si="296"/>
        <v>0</v>
      </c>
      <c r="I1307" s="108">
        <f t="shared" si="296"/>
        <v>0</v>
      </c>
      <c r="J1307" s="108">
        <f t="shared" si="296"/>
        <v>0</v>
      </c>
      <c r="K1307" s="108">
        <f t="shared" ref="K1307:P1307" si="297">+K303</f>
        <v>0</v>
      </c>
      <c r="L1307" s="108">
        <f t="shared" si="297"/>
        <v>0</v>
      </c>
      <c r="M1307" s="108">
        <f t="shared" si="297"/>
        <v>0</v>
      </c>
      <c r="N1307" s="108">
        <f t="shared" si="297"/>
        <v>0</v>
      </c>
      <c r="O1307" s="108">
        <f t="shared" si="297"/>
        <v>0</v>
      </c>
      <c r="P1307" s="108">
        <f t="shared" si="297"/>
        <v>0</v>
      </c>
    </row>
    <row r="1308" spans="1:16">
      <c r="A1308" s="102"/>
      <c r="B1308" s="5">
        <f t="shared" ref="B1308:J1308" si="298">+B309</f>
        <v>1450</v>
      </c>
      <c r="C1308" s="5" t="str">
        <f t="shared" si="298"/>
        <v>Cartera de créditos de consumo vencida</v>
      </c>
      <c r="D1308" s="108">
        <f t="shared" si="298"/>
        <v>0</v>
      </c>
      <c r="E1308" s="108">
        <f t="shared" si="298"/>
        <v>0</v>
      </c>
      <c r="F1308" s="108">
        <f t="shared" si="298"/>
        <v>0</v>
      </c>
      <c r="G1308" s="108">
        <f t="shared" si="298"/>
        <v>0</v>
      </c>
      <c r="H1308" s="108">
        <f t="shared" si="298"/>
        <v>0</v>
      </c>
      <c r="I1308" s="108">
        <f t="shared" si="298"/>
        <v>0</v>
      </c>
      <c r="J1308" s="108">
        <f t="shared" si="298"/>
        <v>0</v>
      </c>
      <c r="K1308" s="108">
        <f t="shared" ref="K1308:P1308" si="299">+K309</f>
        <v>0</v>
      </c>
      <c r="L1308" s="108">
        <f t="shared" si="299"/>
        <v>0</v>
      </c>
      <c r="M1308" s="108">
        <f t="shared" si="299"/>
        <v>0</v>
      </c>
      <c r="N1308" s="108">
        <f t="shared" si="299"/>
        <v>0</v>
      </c>
      <c r="O1308" s="108">
        <f t="shared" si="299"/>
        <v>0</v>
      </c>
      <c r="P1308" s="108">
        <f t="shared" si="299"/>
        <v>0</v>
      </c>
    </row>
    <row r="1309" spans="1:16">
      <c r="A1309" s="102"/>
      <c r="B1309" s="5">
        <f t="shared" ref="B1309:J1309" si="300">+B315</f>
        <v>1451</v>
      </c>
      <c r="C1309" s="5" t="str">
        <f t="shared" si="300"/>
        <v>Cartera de créditos de vivienda vencida</v>
      </c>
      <c r="D1309" s="108">
        <f t="shared" si="300"/>
        <v>0</v>
      </c>
      <c r="E1309" s="108">
        <f t="shared" si="300"/>
        <v>0</v>
      </c>
      <c r="F1309" s="108">
        <f t="shared" si="300"/>
        <v>0</v>
      </c>
      <c r="G1309" s="108">
        <f t="shared" si="300"/>
        <v>0</v>
      </c>
      <c r="H1309" s="108">
        <f t="shared" si="300"/>
        <v>0</v>
      </c>
      <c r="I1309" s="108">
        <f t="shared" si="300"/>
        <v>0</v>
      </c>
      <c r="J1309" s="108">
        <f t="shared" si="300"/>
        <v>0</v>
      </c>
      <c r="K1309" s="108">
        <f t="shared" ref="K1309:P1309" si="301">+K315</f>
        <v>0</v>
      </c>
      <c r="L1309" s="108">
        <f t="shared" si="301"/>
        <v>0</v>
      </c>
      <c r="M1309" s="108">
        <f t="shared" si="301"/>
        <v>0</v>
      </c>
      <c r="N1309" s="108">
        <f t="shared" si="301"/>
        <v>0</v>
      </c>
      <c r="O1309" s="108">
        <f t="shared" si="301"/>
        <v>0</v>
      </c>
      <c r="P1309" s="108">
        <f t="shared" si="301"/>
        <v>0</v>
      </c>
    </row>
    <row r="1310" spans="1:16">
      <c r="A1310" s="102"/>
      <c r="B1310" s="5">
        <f t="shared" ref="B1310:J1310" si="302">+B322</f>
        <v>1452</v>
      </c>
      <c r="C1310" s="5" t="str">
        <f t="shared" si="302"/>
        <v>Cartera de créditos para la microempresa vencida</v>
      </c>
      <c r="D1310" s="108">
        <f t="shared" si="302"/>
        <v>0</v>
      </c>
      <c r="E1310" s="108">
        <f t="shared" si="302"/>
        <v>0</v>
      </c>
      <c r="F1310" s="108">
        <f t="shared" si="302"/>
        <v>0</v>
      </c>
      <c r="G1310" s="108">
        <f t="shared" si="302"/>
        <v>0</v>
      </c>
      <c r="H1310" s="108">
        <f t="shared" si="302"/>
        <v>0</v>
      </c>
      <c r="I1310" s="108">
        <f t="shared" si="302"/>
        <v>0</v>
      </c>
      <c r="J1310" s="108">
        <f t="shared" si="302"/>
        <v>0</v>
      </c>
      <c r="K1310" s="108">
        <f t="shared" ref="K1310:P1310" si="303">+K322</f>
        <v>0</v>
      </c>
      <c r="L1310" s="108">
        <f t="shared" si="303"/>
        <v>0</v>
      </c>
      <c r="M1310" s="108">
        <f t="shared" si="303"/>
        <v>0</v>
      </c>
      <c r="N1310" s="108">
        <f t="shared" si="303"/>
        <v>0</v>
      </c>
      <c r="O1310" s="108">
        <f t="shared" si="303"/>
        <v>0</v>
      </c>
      <c r="P1310" s="108">
        <f t="shared" si="303"/>
        <v>0</v>
      </c>
    </row>
    <row r="1311" spans="1:16">
      <c r="A1311" s="102"/>
      <c r="B1311" s="5">
        <f t="shared" ref="B1311:J1311" si="304">+B328</f>
        <v>1453</v>
      </c>
      <c r="C1311" s="5" t="str">
        <f t="shared" si="304"/>
        <v>Cartera de crédito educativo vencida</v>
      </c>
      <c r="D1311" s="108">
        <f t="shared" si="304"/>
        <v>0</v>
      </c>
      <c r="E1311" s="108">
        <f t="shared" si="304"/>
        <v>0</v>
      </c>
      <c r="F1311" s="108">
        <f t="shared" si="304"/>
        <v>0</v>
      </c>
      <c r="G1311" s="108">
        <f t="shared" si="304"/>
        <v>0</v>
      </c>
      <c r="H1311" s="108">
        <f t="shared" si="304"/>
        <v>0</v>
      </c>
      <c r="I1311" s="108">
        <f t="shared" si="304"/>
        <v>0</v>
      </c>
      <c r="J1311" s="108">
        <f t="shared" si="304"/>
        <v>0</v>
      </c>
      <c r="K1311" s="108">
        <f t="shared" ref="K1311:P1311" si="305">+K328</f>
        <v>0</v>
      </c>
      <c r="L1311" s="108">
        <f t="shared" si="305"/>
        <v>0</v>
      </c>
      <c r="M1311" s="108">
        <f t="shared" si="305"/>
        <v>0</v>
      </c>
      <c r="N1311" s="108">
        <f t="shared" si="305"/>
        <v>0</v>
      </c>
      <c r="O1311" s="108">
        <f t="shared" si="305"/>
        <v>0</v>
      </c>
      <c r="P1311" s="108">
        <f t="shared" si="305"/>
        <v>0</v>
      </c>
    </row>
    <row r="1312" spans="1:16">
      <c r="A1312" s="102"/>
      <c r="B1312" s="5">
        <f t="shared" ref="B1312:J1312" si="306">+B334</f>
        <v>1454</v>
      </c>
      <c r="C1312" s="5" t="str">
        <f t="shared" si="306"/>
        <v>Cartera de créditos de inversión pública vencida</v>
      </c>
      <c r="D1312" s="108">
        <f t="shared" si="306"/>
        <v>0</v>
      </c>
      <c r="E1312" s="108">
        <f t="shared" si="306"/>
        <v>0</v>
      </c>
      <c r="F1312" s="108">
        <f t="shared" si="306"/>
        <v>0</v>
      </c>
      <c r="G1312" s="108">
        <f t="shared" si="306"/>
        <v>0</v>
      </c>
      <c r="H1312" s="108">
        <f t="shared" si="306"/>
        <v>0</v>
      </c>
      <c r="I1312" s="108">
        <f t="shared" si="306"/>
        <v>0</v>
      </c>
      <c r="J1312" s="108">
        <f t="shared" si="306"/>
        <v>0</v>
      </c>
      <c r="K1312" s="108">
        <f t="shared" ref="K1312:P1312" si="307">+K334</f>
        <v>0</v>
      </c>
      <c r="L1312" s="108">
        <f t="shared" si="307"/>
        <v>0</v>
      </c>
      <c r="M1312" s="108">
        <f t="shared" si="307"/>
        <v>0</v>
      </c>
      <c r="N1312" s="108">
        <f t="shared" si="307"/>
        <v>0</v>
      </c>
      <c r="O1312" s="108">
        <f t="shared" si="307"/>
        <v>0</v>
      </c>
      <c r="P1312" s="108">
        <f t="shared" si="307"/>
        <v>0</v>
      </c>
    </row>
    <row r="1313" spans="1:16">
      <c r="A1313" s="102"/>
      <c r="B1313" s="5">
        <f t="shared" ref="B1313:J1313" si="308">+B340</f>
        <v>1457</v>
      </c>
      <c r="C1313" s="5" t="str">
        <f t="shared" si="308"/>
        <v>Cartera de créditos comercial refinanciada vencida</v>
      </c>
      <c r="D1313" s="108">
        <f t="shared" si="308"/>
        <v>0</v>
      </c>
      <c r="E1313" s="108">
        <f t="shared" si="308"/>
        <v>0</v>
      </c>
      <c r="F1313" s="108">
        <f t="shared" si="308"/>
        <v>0</v>
      </c>
      <c r="G1313" s="108">
        <f t="shared" si="308"/>
        <v>0</v>
      </c>
      <c r="H1313" s="108">
        <f t="shared" si="308"/>
        <v>0</v>
      </c>
      <c r="I1313" s="108">
        <f t="shared" si="308"/>
        <v>0</v>
      </c>
      <c r="J1313" s="108">
        <f t="shared" si="308"/>
        <v>0</v>
      </c>
      <c r="K1313" s="108">
        <f t="shared" ref="K1313:P1313" si="309">+K340</f>
        <v>0</v>
      </c>
      <c r="L1313" s="108">
        <f t="shared" si="309"/>
        <v>0</v>
      </c>
      <c r="M1313" s="108">
        <f t="shared" si="309"/>
        <v>0</v>
      </c>
      <c r="N1313" s="108">
        <f t="shared" si="309"/>
        <v>0</v>
      </c>
      <c r="O1313" s="108">
        <f t="shared" si="309"/>
        <v>0</v>
      </c>
      <c r="P1313" s="108">
        <f t="shared" si="309"/>
        <v>0</v>
      </c>
    </row>
    <row r="1314" spans="1:16">
      <c r="A1314" s="102"/>
      <c r="B1314" s="5">
        <f t="shared" ref="B1314:J1314" si="310">+B346</f>
        <v>1458</v>
      </c>
      <c r="C1314" s="5" t="str">
        <f t="shared" si="310"/>
        <v>Cartera de créditos de consumo refinanciada vencida</v>
      </c>
      <c r="D1314" s="108">
        <f t="shared" si="310"/>
        <v>0</v>
      </c>
      <c r="E1314" s="108">
        <f t="shared" si="310"/>
        <v>0</v>
      </c>
      <c r="F1314" s="108">
        <f t="shared" si="310"/>
        <v>0</v>
      </c>
      <c r="G1314" s="108">
        <f t="shared" si="310"/>
        <v>0</v>
      </c>
      <c r="H1314" s="108">
        <f t="shared" si="310"/>
        <v>0</v>
      </c>
      <c r="I1314" s="108">
        <f t="shared" si="310"/>
        <v>0</v>
      </c>
      <c r="J1314" s="108">
        <f t="shared" si="310"/>
        <v>0</v>
      </c>
      <c r="K1314" s="108">
        <f t="shared" ref="K1314:P1314" si="311">+K346</f>
        <v>0</v>
      </c>
      <c r="L1314" s="108">
        <f t="shared" si="311"/>
        <v>0</v>
      </c>
      <c r="M1314" s="108">
        <f t="shared" si="311"/>
        <v>0</v>
      </c>
      <c r="N1314" s="108">
        <f t="shared" si="311"/>
        <v>0</v>
      </c>
      <c r="O1314" s="108">
        <f t="shared" si="311"/>
        <v>0</v>
      </c>
      <c r="P1314" s="108">
        <f t="shared" si="311"/>
        <v>0</v>
      </c>
    </row>
    <row r="1315" spans="1:16">
      <c r="A1315" s="102"/>
      <c r="B1315" s="5">
        <f t="shared" ref="B1315:J1315" si="312">+B352</f>
        <v>1459</v>
      </c>
      <c r="C1315" s="5" t="str">
        <f t="shared" si="312"/>
        <v>Cartera de créditos de vivienda refinanciada vencida</v>
      </c>
      <c r="D1315" s="108">
        <f t="shared" si="312"/>
        <v>0</v>
      </c>
      <c r="E1315" s="108">
        <f t="shared" si="312"/>
        <v>0</v>
      </c>
      <c r="F1315" s="108">
        <f t="shared" si="312"/>
        <v>0</v>
      </c>
      <c r="G1315" s="108">
        <f t="shared" si="312"/>
        <v>0</v>
      </c>
      <c r="H1315" s="108">
        <f t="shared" si="312"/>
        <v>0</v>
      </c>
      <c r="I1315" s="108">
        <f t="shared" si="312"/>
        <v>0</v>
      </c>
      <c r="J1315" s="108">
        <f t="shared" si="312"/>
        <v>0</v>
      </c>
      <c r="K1315" s="108">
        <f t="shared" ref="K1315:P1315" si="313">+K352</f>
        <v>0</v>
      </c>
      <c r="L1315" s="108">
        <f t="shared" si="313"/>
        <v>0</v>
      </c>
      <c r="M1315" s="108">
        <f t="shared" si="313"/>
        <v>0</v>
      </c>
      <c r="N1315" s="108">
        <f t="shared" si="313"/>
        <v>0</v>
      </c>
      <c r="O1315" s="108">
        <f t="shared" si="313"/>
        <v>0</v>
      </c>
      <c r="P1315" s="108">
        <f t="shared" si="313"/>
        <v>0</v>
      </c>
    </row>
    <row r="1316" spans="1:16">
      <c r="A1316" s="102"/>
      <c r="B1316" s="5">
        <f t="shared" ref="B1316:J1316" si="314">+B359</f>
        <v>1460</v>
      </c>
      <c r="C1316" s="5" t="str">
        <f t="shared" si="314"/>
        <v>Cartera de créditos para la microempresa refinanciada vencida</v>
      </c>
      <c r="D1316" s="108">
        <f t="shared" si="314"/>
        <v>0</v>
      </c>
      <c r="E1316" s="108">
        <f t="shared" si="314"/>
        <v>0</v>
      </c>
      <c r="F1316" s="108">
        <f t="shared" si="314"/>
        <v>0</v>
      </c>
      <c r="G1316" s="108">
        <f t="shared" si="314"/>
        <v>0</v>
      </c>
      <c r="H1316" s="108">
        <f t="shared" si="314"/>
        <v>0</v>
      </c>
      <c r="I1316" s="108">
        <f t="shared" si="314"/>
        <v>0</v>
      </c>
      <c r="J1316" s="108">
        <f t="shared" si="314"/>
        <v>0</v>
      </c>
      <c r="K1316" s="108">
        <f t="shared" ref="K1316:P1316" si="315">+K359</f>
        <v>0</v>
      </c>
      <c r="L1316" s="108">
        <f t="shared" si="315"/>
        <v>0</v>
      </c>
      <c r="M1316" s="108">
        <f t="shared" si="315"/>
        <v>0</v>
      </c>
      <c r="N1316" s="108">
        <f t="shared" si="315"/>
        <v>0</v>
      </c>
      <c r="O1316" s="108">
        <f t="shared" si="315"/>
        <v>0</v>
      </c>
      <c r="P1316" s="108">
        <f t="shared" si="315"/>
        <v>0</v>
      </c>
    </row>
    <row r="1317" spans="1:16">
      <c r="A1317" s="102"/>
      <c r="B1317" s="5">
        <f t="shared" ref="B1317:J1317" si="316">+B365</f>
        <v>1461</v>
      </c>
      <c r="C1317" s="5" t="str">
        <f t="shared" si="316"/>
        <v>Cartera de crédito educativo refinanciada vencida</v>
      </c>
      <c r="D1317" s="108">
        <f t="shared" si="316"/>
        <v>0</v>
      </c>
      <c r="E1317" s="108">
        <f t="shared" si="316"/>
        <v>0</v>
      </c>
      <c r="F1317" s="108">
        <f t="shared" si="316"/>
        <v>0</v>
      </c>
      <c r="G1317" s="108">
        <f t="shared" si="316"/>
        <v>0</v>
      </c>
      <c r="H1317" s="108">
        <f t="shared" si="316"/>
        <v>0</v>
      </c>
      <c r="I1317" s="108">
        <f t="shared" si="316"/>
        <v>0</v>
      </c>
      <c r="J1317" s="108">
        <f t="shared" si="316"/>
        <v>0</v>
      </c>
      <c r="K1317" s="108">
        <f t="shared" ref="K1317:P1317" si="317">+K365</f>
        <v>0</v>
      </c>
      <c r="L1317" s="108">
        <f t="shared" si="317"/>
        <v>0</v>
      </c>
      <c r="M1317" s="108">
        <f t="shared" si="317"/>
        <v>0</v>
      </c>
      <c r="N1317" s="108">
        <f t="shared" si="317"/>
        <v>0</v>
      </c>
      <c r="O1317" s="108">
        <f t="shared" si="317"/>
        <v>0</v>
      </c>
      <c r="P1317" s="108">
        <f t="shared" si="317"/>
        <v>0</v>
      </c>
    </row>
    <row r="1318" spans="1:16">
      <c r="A1318" s="102"/>
      <c r="B1318" s="5">
        <f t="shared" ref="B1318:J1318" si="318">+B371</f>
        <v>1462</v>
      </c>
      <c r="C1318" s="5" t="str">
        <f t="shared" si="318"/>
        <v>Cartera de créditos de inversión pública refinanciada vencida</v>
      </c>
      <c r="D1318" s="108">
        <f t="shared" si="318"/>
        <v>0</v>
      </c>
      <c r="E1318" s="108">
        <f t="shared" si="318"/>
        <v>0</v>
      </c>
      <c r="F1318" s="108">
        <f t="shared" si="318"/>
        <v>0</v>
      </c>
      <c r="G1318" s="108">
        <f t="shared" si="318"/>
        <v>0</v>
      </c>
      <c r="H1318" s="108">
        <f t="shared" si="318"/>
        <v>0</v>
      </c>
      <c r="I1318" s="108">
        <f t="shared" si="318"/>
        <v>0</v>
      </c>
      <c r="J1318" s="108">
        <f t="shared" si="318"/>
        <v>0</v>
      </c>
      <c r="K1318" s="108">
        <f t="shared" ref="K1318:P1318" si="319">+K371</f>
        <v>0</v>
      </c>
      <c r="L1318" s="108">
        <f t="shared" si="319"/>
        <v>0</v>
      </c>
      <c r="M1318" s="108">
        <f t="shared" si="319"/>
        <v>0</v>
      </c>
      <c r="N1318" s="108">
        <f t="shared" si="319"/>
        <v>0</v>
      </c>
      <c r="O1318" s="108">
        <f t="shared" si="319"/>
        <v>0</v>
      </c>
      <c r="P1318" s="108">
        <f t="shared" si="319"/>
        <v>0</v>
      </c>
    </row>
    <row r="1319" spans="1:16">
      <c r="A1319" s="102"/>
      <c r="B1319" s="5">
        <f t="shared" ref="B1319:J1319" si="320">+B377</f>
        <v>1465</v>
      </c>
      <c r="C1319" s="5" t="str">
        <f t="shared" si="320"/>
        <v>Cartera de créditos comercial reestructurada vencida</v>
      </c>
      <c r="D1319" s="108">
        <f t="shared" si="320"/>
        <v>0</v>
      </c>
      <c r="E1319" s="108">
        <f t="shared" si="320"/>
        <v>0</v>
      </c>
      <c r="F1319" s="108">
        <f t="shared" si="320"/>
        <v>0</v>
      </c>
      <c r="G1319" s="108">
        <f t="shared" si="320"/>
        <v>0</v>
      </c>
      <c r="H1319" s="108">
        <f t="shared" si="320"/>
        <v>0</v>
      </c>
      <c r="I1319" s="108">
        <f t="shared" si="320"/>
        <v>0</v>
      </c>
      <c r="J1319" s="108">
        <f t="shared" si="320"/>
        <v>0</v>
      </c>
      <c r="K1319" s="108">
        <f t="shared" ref="K1319:P1319" si="321">+K377</f>
        <v>0</v>
      </c>
      <c r="L1319" s="108">
        <f t="shared" si="321"/>
        <v>0</v>
      </c>
      <c r="M1319" s="108">
        <f t="shared" si="321"/>
        <v>0</v>
      </c>
      <c r="N1319" s="108">
        <f t="shared" si="321"/>
        <v>0</v>
      </c>
      <c r="O1319" s="108">
        <f t="shared" si="321"/>
        <v>0</v>
      </c>
      <c r="P1319" s="108">
        <f t="shared" si="321"/>
        <v>0</v>
      </c>
    </row>
    <row r="1320" spans="1:16">
      <c r="A1320" s="102"/>
      <c r="B1320" s="5">
        <f t="shared" ref="B1320:J1320" si="322">+B383</f>
        <v>1466</v>
      </c>
      <c r="C1320" s="5" t="str">
        <f t="shared" si="322"/>
        <v>Cartera de créditos de consumo reestructurada vencida</v>
      </c>
      <c r="D1320" s="108">
        <f t="shared" si="322"/>
        <v>0</v>
      </c>
      <c r="E1320" s="108">
        <f t="shared" si="322"/>
        <v>0</v>
      </c>
      <c r="F1320" s="108">
        <f t="shared" si="322"/>
        <v>0</v>
      </c>
      <c r="G1320" s="108">
        <f t="shared" si="322"/>
        <v>0</v>
      </c>
      <c r="H1320" s="108">
        <f t="shared" si="322"/>
        <v>0</v>
      </c>
      <c r="I1320" s="108">
        <f t="shared" si="322"/>
        <v>0</v>
      </c>
      <c r="J1320" s="108">
        <f t="shared" si="322"/>
        <v>0</v>
      </c>
      <c r="K1320" s="108">
        <f t="shared" ref="K1320:P1320" si="323">+K383</f>
        <v>0</v>
      </c>
      <c r="L1320" s="108">
        <f t="shared" si="323"/>
        <v>0</v>
      </c>
      <c r="M1320" s="108">
        <f t="shared" si="323"/>
        <v>0</v>
      </c>
      <c r="N1320" s="108">
        <f t="shared" si="323"/>
        <v>0</v>
      </c>
      <c r="O1320" s="108">
        <f t="shared" si="323"/>
        <v>0</v>
      </c>
      <c r="P1320" s="108">
        <f t="shared" si="323"/>
        <v>0</v>
      </c>
    </row>
    <row r="1321" spans="1:16">
      <c r="A1321" s="102"/>
      <c r="B1321" s="5">
        <f t="shared" ref="B1321:J1321" si="324">+B389</f>
        <v>1467</v>
      </c>
      <c r="C1321" s="5" t="str">
        <f t="shared" si="324"/>
        <v>Cartera de créditos de vivienda reestructurada vencida</v>
      </c>
      <c r="D1321" s="108">
        <f t="shared" si="324"/>
        <v>0</v>
      </c>
      <c r="E1321" s="108">
        <f t="shared" si="324"/>
        <v>0</v>
      </c>
      <c r="F1321" s="108">
        <f t="shared" si="324"/>
        <v>0</v>
      </c>
      <c r="G1321" s="108">
        <f t="shared" si="324"/>
        <v>0</v>
      </c>
      <c r="H1321" s="108">
        <f t="shared" si="324"/>
        <v>0</v>
      </c>
      <c r="I1321" s="108">
        <f t="shared" si="324"/>
        <v>0</v>
      </c>
      <c r="J1321" s="108">
        <f t="shared" si="324"/>
        <v>0</v>
      </c>
      <c r="K1321" s="108">
        <f t="shared" ref="K1321:P1321" si="325">+K389</f>
        <v>0</v>
      </c>
      <c r="L1321" s="108">
        <f t="shared" si="325"/>
        <v>0</v>
      </c>
      <c r="M1321" s="108">
        <f t="shared" si="325"/>
        <v>0</v>
      </c>
      <c r="N1321" s="108">
        <f t="shared" si="325"/>
        <v>0</v>
      </c>
      <c r="O1321" s="108">
        <f t="shared" si="325"/>
        <v>0</v>
      </c>
      <c r="P1321" s="108">
        <f t="shared" si="325"/>
        <v>0</v>
      </c>
    </row>
    <row r="1322" spans="1:16">
      <c r="A1322" s="102"/>
      <c r="B1322" s="5">
        <f t="shared" ref="B1322:J1322" si="326">+B396</f>
        <v>1468</v>
      </c>
      <c r="C1322" s="5" t="str">
        <f t="shared" si="326"/>
        <v>Cartera de créditos para la microempresa reestructurada vencida</v>
      </c>
      <c r="D1322" s="108">
        <f t="shared" si="326"/>
        <v>0</v>
      </c>
      <c r="E1322" s="108">
        <f t="shared" si="326"/>
        <v>0</v>
      </c>
      <c r="F1322" s="108">
        <f t="shared" si="326"/>
        <v>0</v>
      </c>
      <c r="G1322" s="108">
        <f t="shared" si="326"/>
        <v>0</v>
      </c>
      <c r="H1322" s="108">
        <f t="shared" si="326"/>
        <v>0</v>
      </c>
      <c r="I1322" s="108">
        <f t="shared" si="326"/>
        <v>0</v>
      </c>
      <c r="J1322" s="108">
        <f t="shared" si="326"/>
        <v>0</v>
      </c>
      <c r="K1322" s="108">
        <f t="shared" ref="K1322:P1322" si="327">+K396</f>
        <v>0</v>
      </c>
      <c r="L1322" s="108">
        <f t="shared" si="327"/>
        <v>0</v>
      </c>
      <c r="M1322" s="108">
        <f t="shared" si="327"/>
        <v>0</v>
      </c>
      <c r="N1322" s="108">
        <f t="shared" si="327"/>
        <v>0</v>
      </c>
      <c r="O1322" s="108">
        <f t="shared" si="327"/>
        <v>0</v>
      </c>
      <c r="P1322" s="108">
        <f t="shared" si="327"/>
        <v>0</v>
      </c>
    </row>
    <row r="1323" spans="1:16">
      <c r="A1323" s="102"/>
      <c r="B1323" s="5">
        <f t="shared" ref="B1323:J1323" si="328">+B402</f>
        <v>1469</v>
      </c>
      <c r="C1323" s="5" t="str">
        <f t="shared" si="328"/>
        <v>Cartera de crédito educativo reestructurada vencida</v>
      </c>
      <c r="D1323" s="108">
        <f t="shared" si="328"/>
        <v>0</v>
      </c>
      <c r="E1323" s="108">
        <f t="shared" si="328"/>
        <v>0</v>
      </c>
      <c r="F1323" s="108">
        <f t="shared" si="328"/>
        <v>0</v>
      </c>
      <c r="G1323" s="108">
        <f t="shared" si="328"/>
        <v>0</v>
      </c>
      <c r="H1323" s="108">
        <f t="shared" si="328"/>
        <v>0</v>
      </c>
      <c r="I1323" s="108">
        <f t="shared" si="328"/>
        <v>0</v>
      </c>
      <c r="J1323" s="108">
        <f t="shared" si="328"/>
        <v>0</v>
      </c>
      <c r="K1323" s="108">
        <f t="shared" ref="K1323:P1323" si="329">+K402</f>
        <v>0</v>
      </c>
      <c r="L1323" s="108">
        <f t="shared" si="329"/>
        <v>0</v>
      </c>
      <c r="M1323" s="108">
        <f t="shared" si="329"/>
        <v>0</v>
      </c>
      <c r="N1323" s="108">
        <f t="shared" si="329"/>
        <v>0</v>
      </c>
      <c r="O1323" s="108">
        <f t="shared" si="329"/>
        <v>0</v>
      </c>
      <c r="P1323" s="108">
        <f t="shared" si="329"/>
        <v>0</v>
      </c>
    </row>
    <row r="1324" spans="1:16">
      <c r="A1324" s="102"/>
      <c r="B1324" s="5">
        <f t="shared" ref="B1324:J1324" si="330">+B408</f>
        <v>1470</v>
      </c>
      <c r="C1324" s="5" t="str">
        <f t="shared" si="330"/>
        <v>Cartera de créditos de inversión pública reestructurada vencida</v>
      </c>
      <c r="D1324" s="108">
        <f t="shared" si="330"/>
        <v>0</v>
      </c>
      <c r="E1324" s="108">
        <f t="shared" si="330"/>
        <v>0</v>
      </c>
      <c r="F1324" s="108">
        <f t="shared" si="330"/>
        <v>0</v>
      </c>
      <c r="G1324" s="108">
        <f t="shared" si="330"/>
        <v>0</v>
      </c>
      <c r="H1324" s="108">
        <f t="shared" si="330"/>
        <v>0</v>
      </c>
      <c r="I1324" s="108">
        <f t="shared" si="330"/>
        <v>0</v>
      </c>
      <c r="J1324" s="108">
        <f t="shared" si="330"/>
        <v>0</v>
      </c>
      <c r="K1324" s="108">
        <f t="shared" ref="K1324:P1324" si="331">+K408</f>
        <v>0</v>
      </c>
      <c r="L1324" s="108">
        <f t="shared" si="331"/>
        <v>0</v>
      </c>
      <c r="M1324" s="108">
        <f t="shared" si="331"/>
        <v>0</v>
      </c>
      <c r="N1324" s="108">
        <f t="shared" si="331"/>
        <v>0</v>
      </c>
      <c r="O1324" s="108">
        <f t="shared" si="331"/>
        <v>0</v>
      </c>
      <c r="P1324" s="108">
        <f t="shared" si="331"/>
        <v>0</v>
      </c>
    </row>
    <row r="1325" spans="1:16">
      <c r="A1325" s="102"/>
      <c r="B1325" s="5">
        <f t="shared" ref="B1325:J1325" si="332">+B431</f>
        <v>16</v>
      </c>
      <c r="C1325" s="5" t="str">
        <f t="shared" si="332"/>
        <v>CUENTAS POR COBRAR</v>
      </c>
      <c r="D1325" s="108">
        <f t="shared" si="332"/>
        <v>0</v>
      </c>
      <c r="E1325" s="108">
        <f t="shared" si="332"/>
        <v>0</v>
      </c>
      <c r="F1325" s="108">
        <f t="shared" si="332"/>
        <v>0</v>
      </c>
      <c r="G1325" s="108">
        <f t="shared" si="332"/>
        <v>0</v>
      </c>
      <c r="H1325" s="108">
        <f t="shared" si="332"/>
        <v>0</v>
      </c>
      <c r="I1325" s="108">
        <f t="shared" si="332"/>
        <v>0</v>
      </c>
      <c r="J1325" s="108">
        <f t="shared" si="332"/>
        <v>0</v>
      </c>
      <c r="K1325" s="108">
        <f t="shared" ref="K1325:P1325" si="333">+K431</f>
        <v>0</v>
      </c>
      <c r="L1325" s="108">
        <f t="shared" si="333"/>
        <v>0</v>
      </c>
      <c r="M1325" s="108">
        <f t="shared" si="333"/>
        <v>0</v>
      </c>
      <c r="N1325" s="108">
        <f t="shared" si="333"/>
        <v>1.26</v>
      </c>
      <c r="O1325" s="108">
        <f t="shared" si="333"/>
        <v>7.2260000000000005E-2</v>
      </c>
      <c r="P1325" s="108">
        <f t="shared" si="333"/>
        <v>7.2260000000000005E-2</v>
      </c>
    </row>
    <row r="1326" spans="1:16">
      <c r="A1326" s="102"/>
      <c r="B1326" s="5">
        <f t="shared" ref="B1326:J1326" si="334">+B489</f>
        <v>17</v>
      </c>
      <c r="C1326" s="5" t="str">
        <f t="shared" si="334"/>
        <v>BIENES REALIZABLES, ADJUDICADOS POR PAGO, DE ARRENDAMIENTO MERCANTIL Y NO UTILIZADOS POR LA INSTITUCION</v>
      </c>
      <c r="D1326" s="108">
        <f t="shared" si="334"/>
        <v>0</v>
      </c>
      <c r="E1326" s="108">
        <f t="shared" si="334"/>
        <v>0</v>
      </c>
      <c r="F1326" s="108">
        <f t="shared" si="334"/>
        <v>0</v>
      </c>
      <c r="G1326" s="108">
        <f t="shared" si="334"/>
        <v>0</v>
      </c>
      <c r="H1326" s="108">
        <f t="shared" si="334"/>
        <v>0</v>
      </c>
      <c r="I1326" s="108">
        <f t="shared" si="334"/>
        <v>0</v>
      </c>
      <c r="J1326" s="108">
        <f t="shared" si="334"/>
        <v>0</v>
      </c>
      <c r="K1326" s="108">
        <f t="shared" ref="K1326:P1326" si="335">+K489</f>
        <v>0</v>
      </c>
      <c r="L1326" s="108">
        <f t="shared" si="335"/>
        <v>0</v>
      </c>
      <c r="M1326" s="108">
        <f t="shared" si="335"/>
        <v>0</v>
      </c>
      <c r="N1326" s="108">
        <f t="shared" si="335"/>
        <v>0</v>
      </c>
      <c r="O1326" s="108">
        <f t="shared" si="335"/>
        <v>0</v>
      </c>
      <c r="P1326" s="108">
        <f t="shared" si="335"/>
        <v>0</v>
      </c>
    </row>
    <row r="1327" spans="1:16">
      <c r="A1327" s="102"/>
      <c r="B1327" s="5">
        <f t="shared" ref="B1327:J1327" si="336">+B538</f>
        <v>18</v>
      </c>
      <c r="C1327" s="5" t="str">
        <f t="shared" si="336"/>
        <v>PROPIEDADES Y EQUIPO</v>
      </c>
      <c r="D1327" s="108">
        <f t="shared" si="336"/>
        <v>0</v>
      </c>
      <c r="E1327" s="108">
        <f t="shared" si="336"/>
        <v>0</v>
      </c>
      <c r="F1327" s="108">
        <f t="shared" si="336"/>
        <v>0</v>
      </c>
      <c r="G1327" s="108">
        <f t="shared" si="336"/>
        <v>0</v>
      </c>
      <c r="H1327" s="108">
        <f t="shared" si="336"/>
        <v>0</v>
      </c>
      <c r="I1327" s="108">
        <f t="shared" si="336"/>
        <v>0</v>
      </c>
      <c r="J1327" s="108">
        <f t="shared" si="336"/>
        <v>0</v>
      </c>
      <c r="K1327" s="108">
        <f t="shared" ref="K1327:P1327" si="337">+K538</f>
        <v>0</v>
      </c>
      <c r="L1327" s="108">
        <f t="shared" si="337"/>
        <v>0</v>
      </c>
      <c r="M1327" s="108">
        <f t="shared" si="337"/>
        <v>0</v>
      </c>
      <c r="N1327" s="108">
        <f t="shared" si="337"/>
        <v>116.58944</v>
      </c>
      <c r="O1327" s="108">
        <f t="shared" si="337"/>
        <v>132.81256999999999</v>
      </c>
      <c r="P1327" s="108">
        <f t="shared" si="337"/>
        <v>136.18597</v>
      </c>
    </row>
    <row r="1328" spans="1:16">
      <c r="A1328" s="102"/>
      <c r="B1328" s="5">
        <f t="shared" ref="B1328:J1328" si="338">+B558</f>
        <v>19</v>
      </c>
      <c r="C1328" s="5" t="str">
        <f t="shared" si="338"/>
        <v>OTROS ACTIVOS</v>
      </c>
      <c r="D1328" s="108">
        <f t="shared" si="338"/>
        <v>0</v>
      </c>
      <c r="E1328" s="108">
        <f t="shared" si="338"/>
        <v>0</v>
      </c>
      <c r="F1328" s="108">
        <f t="shared" si="338"/>
        <v>0</v>
      </c>
      <c r="G1328" s="108">
        <f t="shared" si="338"/>
        <v>0</v>
      </c>
      <c r="H1328" s="108">
        <f t="shared" si="338"/>
        <v>0</v>
      </c>
      <c r="I1328" s="108">
        <f t="shared" si="338"/>
        <v>0</v>
      </c>
      <c r="J1328" s="108">
        <f t="shared" si="338"/>
        <v>0</v>
      </c>
      <c r="K1328" s="108">
        <f t="shared" ref="K1328:P1328" si="339">+K558</f>
        <v>0</v>
      </c>
      <c r="L1328" s="108">
        <f t="shared" si="339"/>
        <v>0</v>
      </c>
      <c r="M1328" s="108">
        <f t="shared" si="339"/>
        <v>0</v>
      </c>
      <c r="N1328" s="108">
        <f t="shared" si="339"/>
        <v>5.0771199999999999</v>
      </c>
      <c r="O1328" s="108">
        <f t="shared" si="339"/>
        <v>3.9775500000000004</v>
      </c>
      <c r="P1328" s="108">
        <f t="shared" si="339"/>
        <v>3.8639099999999997</v>
      </c>
    </row>
    <row r="1329" spans="1:16">
      <c r="A1329" s="102"/>
      <c r="B1329" s="5">
        <f>-B559</f>
        <v>-1901</v>
      </c>
      <c r="C1329" s="5" t="str">
        <f>C559</f>
        <v>Inversiones en acciones y participaciones</v>
      </c>
      <c r="D1329" s="108">
        <f t="shared" ref="D1329:J1329" si="340">-D559</f>
        <v>0</v>
      </c>
      <c r="E1329" s="108">
        <f t="shared" si="340"/>
        <v>0</v>
      </c>
      <c r="F1329" s="108">
        <f t="shared" si="340"/>
        <v>0</v>
      </c>
      <c r="G1329" s="108">
        <f t="shared" si="340"/>
        <v>0</v>
      </c>
      <c r="H1329" s="108">
        <f t="shared" si="340"/>
        <v>0</v>
      </c>
      <c r="I1329" s="108">
        <f t="shared" si="340"/>
        <v>0</v>
      </c>
      <c r="J1329" s="108">
        <f t="shared" si="340"/>
        <v>0</v>
      </c>
      <c r="K1329" s="108">
        <f t="shared" ref="K1329:P1329" si="341">-K559</f>
        <v>0</v>
      </c>
      <c r="L1329" s="108">
        <f t="shared" si="341"/>
        <v>0</v>
      </c>
      <c r="M1329" s="108">
        <f t="shared" si="341"/>
        <v>0</v>
      </c>
      <c r="N1329" s="108">
        <f t="shared" si="341"/>
        <v>0</v>
      </c>
      <c r="O1329" s="108">
        <f t="shared" si="341"/>
        <v>0</v>
      </c>
      <c r="P1329" s="108">
        <f t="shared" si="341"/>
        <v>0</v>
      </c>
    </row>
    <row r="1330" spans="1:16">
      <c r="A1330" s="102"/>
      <c r="B1330" s="5">
        <f>-B586</f>
        <v>-1903</v>
      </c>
      <c r="C1330" s="5" t="str">
        <f>C586</f>
        <v>Otras inversiones en participaciones</v>
      </c>
      <c r="D1330" s="108">
        <f t="shared" ref="D1330:J1330" si="342">-D586</f>
        <v>0</v>
      </c>
      <c r="E1330" s="108">
        <f t="shared" si="342"/>
        <v>0</v>
      </c>
      <c r="F1330" s="108">
        <f t="shared" si="342"/>
        <v>0</v>
      </c>
      <c r="G1330" s="108">
        <f t="shared" si="342"/>
        <v>0</v>
      </c>
      <c r="H1330" s="108">
        <f t="shared" si="342"/>
        <v>0</v>
      </c>
      <c r="I1330" s="108">
        <f t="shared" si="342"/>
        <v>0</v>
      </c>
      <c r="J1330" s="108">
        <f t="shared" si="342"/>
        <v>0</v>
      </c>
      <c r="K1330" s="108">
        <f t="shared" ref="K1330:P1330" si="343">-K586</f>
        <v>0</v>
      </c>
      <c r="L1330" s="108">
        <f t="shared" si="343"/>
        <v>0</v>
      </c>
      <c r="M1330" s="108">
        <f t="shared" si="343"/>
        <v>0</v>
      </c>
      <c r="N1330" s="108">
        <f t="shared" si="343"/>
        <v>0</v>
      </c>
      <c r="O1330" s="108">
        <f t="shared" si="343"/>
        <v>0</v>
      </c>
      <c r="P1330" s="108">
        <f t="shared" si="343"/>
        <v>0</v>
      </c>
    </row>
    <row r="1331" spans="1:16">
      <c r="A1331" s="102"/>
      <c r="B1331" s="5">
        <f t="shared" ref="B1331:J1331" si="344">+B414</f>
        <v>1499</v>
      </c>
      <c r="C1331" s="5" t="str">
        <f t="shared" si="344"/>
        <v>(Provisiones para créditos incobrables)</v>
      </c>
      <c r="D1331" s="108">
        <f t="shared" si="344"/>
        <v>0</v>
      </c>
      <c r="E1331" s="108">
        <f t="shared" si="344"/>
        <v>0</v>
      </c>
      <c r="F1331" s="108">
        <f t="shared" si="344"/>
        <v>0</v>
      </c>
      <c r="G1331" s="108">
        <f t="shared" si="344"/>
        <v>0</v>
      </c>
      <c r="H1331" s="108">
        <f t="shared" si="344"/>
        <v>0</v>
      </c>
      <c r="I1331" s="108">
        <f t="shared" si="344"/>
        <v>0</v>
      </c>
      <c r="J1331" s="108">
        <f t="shared" si="344"/>
        <v>0</v>
      </c>
      <c r="K1331" s="108">
        <f t="shared" ref="K1331:P1331" si="345">+K414</f>
        <v>0</v>
      </c>
      <c r="L1331" s="108">
        <f t="shared" si="345"/>
        <v>0</v>
      </c>
      <c r="M1331" s="108">
        <f t="shared" si="345"/>
        <v>0</v>
      </c>
      <c r="N1331" s="108">
        <f t="shared" si="345"/>
        <v>0</v>
      </c>
      <c r="O1331" s="108">
        <f t="shared" si="345"/>
        <v>0</v>
      </c>
      <c r="P1331" s="108">
        <f t="shared" si="345"/>
        <v>0</v>
      </c>
    </row>
    <row r="1332" spans="1:16">
      <c r="A1332" s="102"/>
      <c r="B1332" s="5">
        <f>-B584</f>
        <v>-190280</v>
      </c>
      <c r="C1332" s="5" t="str">
        <f>C584</f>
        <v>Inversiones en acciones y participaciones</v>
      </c>
      <c r="D1332" s="108">
        <f t="shared" ref="D1332:J1332" si="346">-D584</f>
        <v>0</v>
      </c>
      <c r="E1332" s="108">
        <f t="shared" si="346"/>
        <v>0</v>
      </c>
      <c r="F1332" s="108">
        <f t="shared" si="346"/>
        <v>0</v>
      </c>
      <c r="G1332" s="108">
        <f t="shared" si="346"/>
        <v>0</v>
      </c>
      <c r="H1332" s="108">
        <f t="shared" si="346"/>
        <v>0</v>
      </c>
      <c r="I1332" s="108">
        <f t="shared" si="346"/>
        <v>0</v>
      </c>
      <c r="J1332" s="108">
        <f t="shared" si="346"/>
        <v>0</v>
      </c>
      <c r="K1332" s="108">
        <f t="shared" ref="K1332:P1332" si="347">-K584</f>
        <v>0</v>
      </c>
      <c r="L1332" s="108">
        <f t="shared" si="347"/>
        <v>0</v>
      </c>
      <c r="M1332" s="108">
        <f t="shared" si="347"/>
        <v>0</v>
      </c>
      <c r="N1332" s="108">
        <f t="shared" si="347"/>
        <v>0</v>
      </c>
      <c r="O1332" s="108">
        <f t="shared" si="347"/>
        <v>0</v>
      </c>
      <c r="P1332" s="108">
        <f t="shared" si="347"/>
        <v>0</v>
      </c>
    </row>
    <row r="1333" spans="1:16" ht="15">
      <c r="A1333" s="102"/>
      <c r="C1333" s="13" t="s">
        <v>686</v>
      </c>
      <c r="D1333" s="108">
        <f>SUM(D1289:D1332)</f>
        <v>0</v>
      </c>
      <c r="E1333" s="108">
        <f t="shared" ref="E1333:J1333" si="348">SUM(E1289:E1332)</f>
        <v>0</v>
      </c>
      <c r="F1333" s="108">
        <f t="shared" si="348"/>
        <v>0</v>
      </c>
      <c r="G1333" s="108">
        <f t="shared" si="348"/>
        <v>0</v>
      </c>
      <c r="H1333" s="108">
        <f t="shared" si="348"/>
        <v>0</v>
      </c>
      <c r="I1333" s="108">
        <f t="shared" si="348"/>
        <v>0</v>
      </c>
      <c r="J1333" s="108">
        <f t="shared" si="348"/>
        <v>0</v>
      </c>
      <c r="K1333" s="108">
        <f t="shared" ref="K1333:P1333" si="349">SUM(K1289:K1332)</f>
        <v>0</v>
      </c>
      <c r="L1333" s="108">
        <f t="shared" si="349"/>
        <v>0</v>
      </c>
      <c r="M1333" s="108">
        <f t="shared" si="349"/>
        <v>0</v>
      </c>
      <c r="N1333" s="108">
        <f t="shared" si="349"/>
        <v>122.92655999999999</v>
      </c>
      <c r="O1333" s="108">
        <f t="shared" si="349"/>
        <v>136.86238</v>
      </c>
      <c r="P1333" s="108">
        <f t="shared" si="349"/>
        <v>140.12214</v>
      </c>
    </row>
    <row r="1334" spans="1:16">
      <c r="A1334" s="102"/>
      <c r="D1334" s="108"/>
      <c r="E1334" s="108"/>
      <c r="F1334" s="108"/>
      <c r="G1334" s="108"/>
      <c r="H1334" s="108"/>
      <c r="I1334" s="108"/>
      <c r="J1334" s="108"/>
      <c r="K1334" s="108"/>
      <c r="L1334" s="108"/>
      <c r="M1334" s="108"/>
      <c r="N1334" s="108"/>
      <c r="O1334" s="108"/>
      <c r="P1334" s="108"/>
    </row>
    <row r="1335" spans="1:16" ht="15">
      <c r="A1335" s="102"/>
      <c r="C1335" s="18" t="s">
        <v>687</v>
      </c>
      <c r="D1335" s="108"/>
      <c r="E1335" s="108"/>
      <c r="F1335" s="108"/>
      <c r="G1335" s="108"/>
      <c r="H1335" s="108"/>
      <c r="I1335" s="108"/>
      <c r="J1335" s="108"/>
      <c r="K1335" s="108"/>
      <c r="L1335" s="108"/>
      <c r="M1335" s="108"/>
      <c r="N1335" s="108"/>
      <c r="O1335" s="108"/>
      <c r="P1335" s="108"/>
    </row>
    <row r="1336" spans="1:16">
      <c r="A1336" s="102"/>
      <c r="B1336" s="5">
        <f t="shared" ref="B1336:J1336" si="350">+B629</f>
        <v>2101</v>
      </c>
      <c r="C1336" s="5" t="str">
        <f t="shared" si="350"/>
        <v>Depósitos a la vista</v>
      </c>
      <c r="D1336" s="108">
        <f t="shared" si="350"/>
        <v>0</v>
      </c>
      <c r="E1336" s="108">
        <f t="shared" si="350"/>
        <v>0</v>
      </c>
      <c r="F1336" s="108">
        <f t="shared" si="350"/>
        <v>0</v>
      </c>
      <c r="G1336" s="108">
        <f t="shared" si="350"/>
        <v>0</v>
      </c>
      <c r="H1336" s="108">
        <f t="shared" si="350"/>
        <v>0</v>
      </c>
      <c r="I1336" s="108">
        <f t="shared" si="350"/>
        <v>0</v>
      </c>
      <c r="J1336" s="108">
        <f t="shared" si="350"/>
        <v>0</v>
      </c>
      <c r="K1336" s="108">
        <f t="shared" ref="K1336:P1336" si="351">+K629</f>
        <v>0</v>
      </c>
      <c r="L1336" s="108">
        <f t="shared" si="351"/>
        <v>0</v>
      </c>
      <c r="M1336" s="108">
        <f t="shared" si="351"/>
        <v>0</v>
      </c>
      <c r="N1336" s="108">
        <f t="shared" si="351"/>
        <v>0</v>
      </c>
      <c r="O1336" s="108">
        <f t="shared" si="351"/>
        <v>0</v>
      </c>
      <c r="P1336" s="108">
        <f t="shared" si="351"/>
        <v>0</v>
      </c>
    </row>
    <row r="1337" spans="1:16">
      <c r="A1337" s="102"/>
      <c r="B1337" s="5">
        <f t="shared" ref="B1337:J1337" si="352">+B641</f>
        <v>2102</v>
      </c>
      <c r="C1337" s="5" t="str">
        <f t="shared" si="352"/>
        <v>Operaciones de reporto</v>
      </c>
      <c r="D1337" s="108">
        <f t="shared" si="352"/>
        <v>0</v>
      </c>
      <c r="E1337" s="108">
        <f t="shared" si="352"/>
        <v>0</v>
      </c>
      <c r="F1337" s="108">
        <f t="shared" si="352"/>
        <v>0</v>
      </c>
      <c r="G1337" s="108">
        <f t="shared" si="352"/>
        <v>0</v>
      </c>
      <c r="H1337" s="108">
        <f t="shared" si="352"/>
        <v>0</v>
      </c>
      <c r="I1337" s="108">
        <f t="shared" si="352"/>
        <v>0</v>
      </c>
      <c r="J1337" s="108">
        <f t="shared" si="352"/>
        <v>0</v>
      </c>
      <c r="K1337" s="108">
        <f t="shared" ref="K1337:P1337" si="353">+K641</f>
        <v>0</v>
      </c>
      <c r="L1337" s="108">
        <f t="shared" si="353"/>
        <v>0</v>
      </c>
      <c r="M1337" s="108">
        <f t="shared" si="353"/>
        <v>0</v>
      </c>
      <c r="N1337" s="108">
        <f t="shared" si="353"/>
        <v>0</v>
      </c>
      <c r="O1337" s="108">
        <f t="shared" si="353"/>
        <v>0</v>
      </c>
      <c r="P1337" s="108">
        <f t="shared" si="353"/>
        <v>0</v>
      </c>
    </row>
    <row r="1338" spans="1:16">
      <c r="A1338" s="102"/>
      <c r="B1338" s="5">
        <f t="shared" ref="B1338:J1338" si="354">+B646</f>
        <v>210305</v>
      </c>
      <c r="C1338" s="5" t="str">
        <f t="shared" si="354"/>
        <v>De 1 a 30 días</v>
      </c>
      <c r="D1338" s="108">
        <f t="shared" si="354"/>
        <v>0</v>
      </c>
      <c r="E1338" s="108">
        <f t="shared" si="354"/>
        <v>0</v>
      </c>
      <c r="F1338" s="108">
        <f t="shared" si="354"/>
        <v>0</v>
      </c>
      <c r="G1338" s="108">
        <f t="shared" si="354"/>
        <v>0</v>
      </c>
      <c r="H1338" s="108">
        <f t="shared" si="354"/>
        <v>0</v>
      </c>
      <c r="I1338" s="108">
        <f t="shared" si="354"/>
        <v>0</v>
      </c>
      <c r="J1338" s="108">
        <f t="shared" si="354"/>
        <v>0</v>
      </c>
      <c r="K1338" s="108">
        <f t="shared" ref="K1338:P1338" si="355">+K646</f>
        <v>0</v>
      </c>
      <c r="L1338" s="108">
        <f t="shared" si="355"/>
        <v>0</v>
      </c>
      <c r="M1338" s="108">
        <f t="shared" si="355"/>
        <v>0</v>
      </c>
      <c r="N1338" s="108">
        <f t="shared" si="355"/>
        <v>0</v>
      </c>
      <c r="O1338" s="108">
        <f t="shared" si="355"/>
        <v>0</v>
      </c>
      <c r="P1338" s="108">
        <f t="shared" si="355"/>
        <v>0</v>
      </c>
    </row>
    <row r="1339" spans="1:16">
      <c r="A1339" s="102"/>
      <c r="B1339" s="5">
        <f t="shared" ref="B1339:J1339" si="356">+B647</f>
        <v>210310</v>
      </c>
      <c r="C1339" s="5" t="str">
        <f t="shared" si="356"/>
        <v>De 31 a 90 días</v>
      </c>
      <c r="D1339" s="108">
        <f t="shared" si="356"/>
        <v>0</v>
      </c>
      <c r="E1339" s="108">
        <f t="shared" si="356"/>
        <v>0</v>
      </c>
      <c r="F1339" s="108">
        <f t="shared" si="356"/>
        <v>0</v>
      </c>
      <c r="G1339" s="108">
        <f t="shared" si="356"/>
        <v>0</v>
      </c>
      <c r="H1339" s="108">
        <f t="shared" si="356"/>
        <v>0</v>
      </c>
      <c r="I1339" s="108">
        <f t="shared" si="356"/>
        <v>0</v>
      </c>
      <c r="J1339" s="108">
        <f t="shared" si="356"/>
        <v>0</v>
      </c>
      <c r="K1339" s="108">
        <f t="shared" ref="K1339:P1339" si="357">+K647</f>
        <v>0</v>
      </c>
      <c r="L1339" s="108">
        <f t="shared" si="357"/>
        <v>0</v>
      </c>
      <c r="M1339" s="108">
        <f t="shared" si="357"/>
        <v>0</v>
      </c>
      <c r="N1339" s="108">
        <f t="shared" si="357"/>
        <v>0</v>
      </c>
      <c r="O1339" s="108">
        <f t="shared" si="357"/>
        <v>0</v>
      </c>
      <c r="P1339" s="108">
        <f t="shared" si="357"/>
        <v>0</v>
      </c>
    </row>
    <row r="1340" spans="1:16" ht="15">
      <c r="A1340" s="102"/>
      <c r="C1340" s="18" t="s">
        <v>688</v>
      </c>
      <c r="D1340" s="108">
        <f>SUM(D1336:D1339)</f>
        <v>0</v>
      </c>
      <c r="E1340" s="108">
        <f t="shared" ref="E1340:J1340" si="358">SUM(E1336:E1339)</f>
        <v>0</v>
      </c>
      <c r="F1340" s="108">
        <f t="shared" si="358"/>
        <v>0</v>
      </c>
      <c r="G1340" s="108">
        <f t="shared" si="358"/>
        <v>0</v>
      </c>
      <c r="H1340" s="108">
        <f t="shared" si="358"/>
        <v>0</v>
      </c>
      <c r="I1340" s="108">
        <f t="shared" si="358"/>
        <v>0</v>
      </c>
      <c r="J1340" s="108">
        <f t="shared" si="358"/>
        <v>0</v>
      </c>
      <c r="K1340" s="108">
        <f t="shared" ref="K1340:P1340" si="359">SUM(K1336:K1339)</f>
        <v>0</v>
      </c>
      <c r="L1340" s="108">
        <f t="shared" si="359"/>
        <v>0</v>
      </c>
      <c r="M1340" s="108">
        <f t="shared" si="359"/>
        <v>0</v>
      </c>
      <c r="N1340" s="108">
        <f t="shared" si="359"/>
        <v>0</v>
      </c>
      <c r="O1340" s="108">
        <f t="shared" si="359"/>
        <v>0</v>
      </c>
      <c r="P1340" s="108">
        <f t="shared" si="359"/>
        <v>0</v>
      </c>
    </row>
    <row r="1341" spans="1:16">
      <c r="A1341" s="102"/>
      <c r="D1341" s="108"/>
      <c r="E1341" s="108"/>
      <c r="F1341" s="108"/>
      <c r="G1341" s="108"/>
      <c r="H1341" s="108"/>
      <c r="I1341" s="108"/>
      <c r="J1341" s="108"/>
      <c r="K1341" s="108"/>
      <c r="L1341" s="108"/>
      <c r="M1341" s="108"/>
      <c r="N1341" s="108"/>
      <c r="O1341" s="108"/>
      <c r="P1341" s="108"/>
    </row>
    <row r="1342" spans="1:16">
      <c r="A1342" s="102"/>
      <c r="D1342" s="108"/>
      <c r="E1342" s="108"/>
      <c r="F1342" s="108"/>
      <c r="G1342" s="108"/>
      <c r="H1342" s="108"/>
      <c r="I1342" s="108"/>
      <c r="J1342" s="108"/>
      <c r="K1342" s="108"/>
      <c r="L1342" s="108"/>
      <c r="M1342" s="108"/>
      <c r="N1342" s="108"/>
      <c r="O1342" s="108"/>
      <c r="P1342" s="108"/>
    </row>
    <row r="1343" spans="1:16" ht="15">
      <c r="A1343" s="102"/>
      <c r="C1343" s="13" t="s">
        <v>689</v>
      </c>
      <c r="D1343" s="108"/>
      <c r="E1343" s="108"/>
      <c r="F1343" s="108"/>
      <c r="G1343" s="108"/>
      <c r="H1343" s="108"/>
      <c r="I1343" s="108"/>
      <c r="J1343" s="108"/>
      <c r="K1343" s="108"/>
      <c r="L1343" s="108"/>
      <c r="M1343" s="108"/>
      <c r="N1343" s="108"/>
      <c r="O1343" s="108"/>
      <c r="P1343" s="108"/>
    </row>
    <row r="1344" spans="1:16">
      <c r="A1344" s="102"/>
      <c r="B1344" s="23" t="s">
        <v>690</v>
      </c>
      <c r="C1344" s="5" t="s">
        <v>691</v>
      </c>
      <c r="D1344" s="108">
        <f>SUM(D1289:D1324)</f>
        <v>0</v>
      </c>
      <c r="E1344" s="108">
        <f t="shared" ref="E1344:J1344" si="360">SUM(E1289:E1324)</f>
        <v>0</v>
      </c>
      <c r="F1344" s="108">
        <f t="shared" si="360"/>
        <v>0</v>
      </c>
      <c r="G1344" s="108">
        <f t="shared" si="360"/>
        <v>0</v>
      </c>
      <c r="H1344" s="108">
        <f t="shared" si="360"/>
        <v>0</v>
      </c>
      <c r="I1344" s="108">
        <f t="shared" si="360"/>
        <v>0</v>
      </c>
      <c r="J1344" s="108">
        <f t="shared" si="360"/>
        <v>0</v>
      </c>
      <c r="K1344" s="108">
        <f t="shared" ref="K1344:P1344" si="361">SUM(K1289:K1324)</f>
        <v>0</v>
      </c>
      <c r="L1344" s="108">
        <f t="shared" si="361"/>
        <v>0</v>
      </c>
      <c r="M1344" s="108">
        <f t="shared" si="361"/>
        <v>0</v>
      </c>
      <c r="N1344" s="108">
        <f t="shared" si="361"/>
        <v>0</v>
      </c>
      <c r="O1344" s="108">
        <f t="shared" si="361"/>
        <v>0</v>
      </c>
      <c r="P1344" s="108">
        <f t="shared" si="361"/>
        <v>0</v>
      </c>
    </row>
    <row r="1345" spans="1:16">
      <c r="A1345" s="102"/>
      <c r="B1345" s="5">
        <f>+B414</f>
        <v>1499</v>
      </c>
      <c r="C1345" s="5" t="str">
        <f>+C414</f>
        <v>(Provisiones para créditos incobrables)</v>
      </c>
      <c r="D1345" s="108">
        <f>+D1331</f>
        <v>0</v>
      </c>
      <c r="E1345" s="108">
        <f t="shared" ref="E1345:J1345" si="362">+E1331</f>
        <v>0</v>
      </c>
      <c r="F1345" s="108">
        <f t="shared" si="362"/>
        <v>0</v>
      </c>
      <c r="G1345" s="108">
        <f t="shared" si="362"/>
        <v>0</v>
      </c>
      <c r="H1345" s="108">
        <f t="shared" si="362"/>
        <v>0</v>
      </c>
      <c r="I1345" s="108">
        <f t="shared" si="362"/>
        <v>0</v>
      </c>
      <c r="J1345" s="108">
        <f t="shared" si="362"/>
        <v>0</v>
      </c>
      <c r="K1345" s="108">
        <f t="shared" ref="K1345:P1345" si="363">+K1331</f>
        <v>0</v>
      </c>
      <c r="L1345" s="108">
        <f t="shared" si="363"/>
        <v>0</v>
      </c>
      <c r="M1345" s="108">
        <f t="shared" si="363"/>
        <v>0</v>
      </c>
      <c r="N1345" s="108">
        <f t="shared" si="363"/>
        <v>0</v>
      </c>
      <c r="O1345" s="108">
        <f t="shared" si="363"/>
        <v>0</v>
      </c>
      <c r="P1345" s="108">
        <f t="shared" si="363"/>
        <v>0</v>
      </c>
    </row>
    <row r="1346" spans="1:16">
      <c r="A1346" s="102"/>
      <c r="B1346" s="5">
        <f t="shared" ref="B1346:J1346" si="364">+B570</f>
        <v>190221</v>
      </c>
      <c r="C1346" s="5" t="str">
        <f t="shared" si="364"/>
        <v>Cartera de créditos que no devenga intereses</v>
      </c>
      <c r="D1346" s="108">
        <f t="shared" si="364"/>
        <v>0</v>
      </c>
      <c r="E1346" s="108">
        <f t="shared" si="364"/>
        <v>0</v>
      </c>
      <c r="F1346" s="108">
        <f t="shared" si="364"/>
        <v>0</v>
      </c>
      <c r="G1346" s="108">
        <f t="shared" si="364"/>
        <v>0</v>
      </c>
      <c r="H1346" s="108">
        <f t="shared" si="364"/>
        <v>0</v>
      </c>
      <c r="I1346" s="108">
        <f t="shared" si="364"/>
        <v>0</v>
      </c>
      <c r="J1346" s="108">
        <f t="shared" si="364"/>
        <v>0</v>
      </c>
      <c r="K1346" s="108">
        <f t="shared" ref="K1346:P1346" si="365">+K570</f>
        <v>0</v>
      </c>
      <c r="L1346" s="108">
        <f t="shared" si="365"/>
        <v>0</v>
      </c>
      <c r="M1346" s="108">
        <f t="shared" si="365"/>
        <v>0</v>
      </c>
      <c r="N1346" s="108">
        <f t="shared" si="365"/>
        <v>0</v>
      </c>
      <c r="O1346" s="108">
        <f t="shared" si="365"/>
        <v>0</v>
      </c>
      <c r="P1346" s="108">
        <f t="shared" si="365"/>
        <v>0</v>
      </c>
    </row>
    <row r="1347" spans="1:16">
      <c r="A1347" s="102"/>
      <c r="B1347" s="5">
        <f t="shared" ref="B1347:J1347" si="366">+B571</f>
        <v>190225</v>
      </c>
      <c r="C1347" s="5" t="str">
        <f t="shared" si="366"/>
        <v>Cartera de créditos refinanciada que no devenga intereses</v>
      </c>
      <c r="D1347" s="108">
        <f t="shared" si="366"/>
        <v>0</v>
      </c>
      <c r="E1347" s="108">
        <f t="shared" si="366"/>
        <v>0</v>
      </c>
      <c r="F1347" s="108">
        <f t="shared" si="366"/>
        <v>0</v>
      </c>
      <c r="G1347" s="108">
        <f t="shared" si="366"/>
        <v>0</v>
      </c>
      <c r="H1347" s="108">
        <f t="shared" si="366"/>
        <v>0</v>
      </c>
      <c r="I1347" s="108">
        <f t="shared" si="366"/>
        <v>0</v>
      </c>
      <c r="J1347" s="108">
        <f t="shared" si="366"/>
        <v>0</v>
      </c>
      <c r="K1347" s="108">
        <f t="shared" ref="K1347:P1347" si="367">+K571</f>
        <v>0</v>
      </c>
      <c r="L1347" s="108">
        <f t="shared" si="367"/>
        <v>0</v>
      </c>
      <c r="M1347" s="108">
        <f t="shared" si="367"/>
        <v>0</v>
      </c>
      <c r="N1347" s="108">
        <f t="shared" si="367"/>
        <v>0</v>
      </c>
      <c r="O1347" s="108">
        <f t="shared" si="367"/>
        <v>0</v>
      </c>
      <c r="P1347" s="108">
        <f t="shared" si="367"/>
        <v>0</v>
      </c>
    </row>
    <row r="1348" spans="1:16">
      <c r="A1348" s="102"/>
      <c r="B1348" s="5">
        <f t="shared" ref="B1348:J1348" si="368">+B572</f>
        <v>190226</v>
      </c>
      <c r="C1348" s="5" t="str">
        <f t="shared" si="368"/>
        <v>Cartera de créditos reestructurada que no devenga intereses</v>
      </c>
      <c r="D1348" s="108">
        <f t="shared" si="368"/>
        <v>0</v>
      </c>
      <c r="E1348" s="108">
        <f t="shared" si="368"/>
        <v>0</v>
      </c>
      <c r="F1348" s="108">
        <f t="shared" si="368"/>
        <v>0</v>
      </c>
      <c r="G1348" s="108">
        <f t="shared" si="368"/>
        <v>0</v>
      </c>
      <c r="H1348" s="108">
        <f t="shared" si="368"/>
        <v>0</v>
      </c>
      <c r="I1348" s="108">
        <f t="shared" si="368"/>
        <v>0</v>
      </c>
      <c r="J1348" s="108">
        <f t="shared" si="368"/>
        <v>0</v>
      </c>
      <c r="K1348" s="108">
        <f t="shared" ref="K1348:P1348" si="369">+K572</f>
        <v>0</v>
      </c>
      <c r="L1348" s="108">
        <f t="shared" si="369"/>
        <v>0</v>
      </c>
      <c r="M1348" s="108">
        <f t="shared" si="369"/>
        <v>0</v>
      </c>
      <c r="N1348" s="108">
        <f t="shared" si="369"/>
        <v>0</v>
      </c>
      <c r="O1348" s="108">
        <f t="shared" si="369"/>
        <v>0</v>
      </c>
      <c r="P1348" s="108">
        <f t="shared" si="369"/>
        <v>0</v>
      </c>
    </row>
    <row r="1349" spans="1:16">
      <c r="A1349" s="102"/>
      <c r="B1349" s="5">
        <f t="shared" ref="B1349:J1349" si="370">+B573</f>
        <v>190230</v>
      </c>
      <c r="C1349" s="5" t="str">
        <f t="shared" si="370"/>
        <v>Cartera de créditos vencida</v>
      </c>
      <c r="D1349" s="108">
        <f t="shared" si="370"/>
        <v>0</v>
      </c>
      <c r="E1349" s="108">
        <f t="shared" si="370"/>
        <v>0</v>
      </c>
      <c r="F1349" s="108">
        <f t="shared" si="370"/>
        <v>0</v>
      </c>
      <c r="G1349" s="108">
        <f t="shared" si="370"/>
        <v>0</v>
      </c>
      <c r="H1349" s="108">
        <f t="shared" si="370"/>
        <v>0</v>
      </c>
      <c r="I1349" s="108">
        <f t="shared" si="370"/>
        <v>0</v>
      </c>
      <c r="J1349" s="108">
        <f t="shared" si="370"/>
        <v>0</v>
      </c>
      <c r="K1349" s="108">
        <f t="shared" ref="K1349:P1349" si="371">+K573</f>
        <v>0</v>
      </c>
      <c r="L1349" s="108">
        <f t="shared" si="371"/>
        <v>0</v>
      </c>
      <c r="M1349" s="108">
        <f t="shared" si="371"/>
        <v>0</v>
      </c>
      <c r="N1349" s="108">
        <f t="shared" si="371"/>
        <v>0</v>
      </c>
      <c r="O1349" s="108">
        <f t="shared" si="371"/>
        <v>0</v>
      </c>
      <c r="P1349" s="108">
        <f t="shared" si="371"/>
        <v>0</v>
      </c>
    </row>
    <row r="1350" spans="1:16">
      <c r="A1350" s="102"/>
      <c r="B1350" s="5">
        <f t="shared" ref="B1350:J1350" si="372">+B574</f>
        <v>190231</v>
      </c>
      <c r="C1350" s="5" t="str">
        <f t="shared" si="372"/>
        <v>Cartera de créditos refinanciada vencida</v>
      </c>
      <c r="D1350" s="108">
        <f t="shared" si="372"/>
        <v>0</v>
      </c>
      <c r="E1350" s="108">
        <f t="shared" si="372"/>
        <v>0</v>
      </c>
      <c r="F1350" s="108">
        <f t="shared" si="372"/>
        <v>0</v>
      </c>
      <c r="G1350" s="108">
        <f t="shared" si="372"/>
        <v>0</v>
      </c>
      <c r="H1350" s="108">
        <f t="shared" si="372"/>
        <v>0</v>
      </c>
      <c r="I1350" s="108">
        <f t="shared" si="372"/>
        <v>0</v>
      </c>
      <c r="J1350" s="108">
        <f t="shared" si="372"/>
        <v>0</v>
      </c>
      <c r="K1350" s="108">
        <f t="shared" ref="K1350:P1350" si="373">+K574</f>
        <v>0</v>
      </c>
      <c r="L1350" s="108">
        <f t="shared" si="373"/>
        <v>0</v>
      </c>
      <c r="M1350" s="108">
        <f t="shared" si="373"/>
        <v>0</v>
      </c>
      <c r="N1350" s="108">
        <f t="shared" si="373"/>
        <v>0</v>
      </c>
      <c r="O1350" s="108">
        <f t="shared" si="373"/>
        <v>0</v>
      </c>
      <c r="P1350" s="108">
        <f t="shared" si="373"/>
        <v>0</v>
      </c>
    </row>
    <row r="1351" spans="1:16">
      <c r="A1351" s="102"/>
      <c r="B1351" s="5">
        <f t="shared" ref="B1351:J1351" si="374">+B575</f>
        <v>190235</v>
      </c>
      <c r="C1351" s="5" t="str">
        <f t="shared" si="374"/>
        <v>Cartera de créditos reestructurada vencida</v>
      </c>
      <c r="D1351" s="108">
        <f t="shared" si="374"/>
        <v>0</v>
      </c>
      <c r="E1351" s="108">
        <f t="shared" si="374"/>
        <v>0</v>
      </c>
      <c r="F1351" s="108">
        <f t="shared" si="374"/>
        <v>0</v>
      </c>
      <c r="G1351" s="108">
        <f t="shared" si="374"/>
        <v>0</v>
      </c>
      <c r="H1351" s="108">
        <f t="shared" si="374"/>
        <v>0</v>
      </c>
      <c r="I1351" s="108">
        <f t="shared" si="374"/>
        <v>0</v>
      </c>
      <c r="J1351" s="108">
        <f t="shared" si="374"/>
        <v>0</v>
      </c>
      <c r="K1351" s="108">
        <f t="shared" ref="K1351:P1351" si="375">+K575</f>
        <v>0</v>
      </c>
      <c r="L1351" s="108">
        <f t="shared" si="375"/>
        <v>0</v>
      </c>
      <c r="M1351" s="108">
        <f t="shared" si="375"/>
        <v>0</v>
      </c>
      <c r="N1351" s="108">
        <f t="shared" si="375"/>
        <v>0</v>
      </c>
      <c r="O1351" s="108">
        <f t="shared" si="375"/>
        <v>0</v>
      </c>
      <c r="P1351" s="108">
        <f t="shared" si="375"/>
        <v>0</v>
      </c>
    </row>
    <row r="1352" spans="1:16" ht="15">
      <c r="A1352" s="102"/>
      <c r="C1352" s="13" t="s">
        <v>692</v>
      </c>
      <c r="D1352" s="108">
        <f>SUM(D1344:D1351)</f>
        <v>0</v>
      </c>
      <c r="E1352" s="108">
        <f t="shared" ref="E1352:J1352" si="376">SUM(E1344:E1351)</f>
        <v>0</v>
      </c>
      <c r="F1352" s="108">
        <f t="shared" si="376"/>
        <v>0</v>
      </c>
      <c r="G1352" s="108">
        <f t="shared" si="376"/>
        <v>0</v>
      </c>
      <c r="H1352" s="108">
        <f t="shared" si="376"/>
        <v>0</v>
      </c>
      <c r="I1352" s="108">
        <f t="shared" si="376"/>
        <v>0</v>
      </c>
      <c r="J1352" s="108">
        <f t="shared" si="376"/>
        <v>0</v>
      </c>
      <c r="K1352" s="108">
        <f t="shared" ref="K1352:P1352" si="377">SUM(K1344:K1351)</f>
        <v>0</v>
      </c>
      <c r="L1352" s="108">
        <f t="shared" si="377"/>
        <v>0</v>
      </c>
      <c r="M1352" s="108">
        <f t="shared" si="377"/>
        <v>0</v>
      </c>
      <c r="N1352" s="108">
        <f t="shared" si="377"/>
        <v>0</v>
      </c>
      <c r="O1352" s="108">
        <f t="shared" si="377"/>
        <v>0</v>
      </c>
      <c r="P1352" s="108">
        <f t="shared" si="377"/>
        <v>0</v>
      </c>
    </row>
    <row r="1353" spans="1:16">
      <c r="A1353" s="102"/>
      <c r="B1353" s="5">
        <v>3</v>
      </c>
      <c r="C1353" s="5" t="s">
        <v>375</v>
      </c>
      <c r="D1353" s="108">
        <f>+D853</f>
        <v>0</v>
      </c>
      <c r="E1353" s="108">
        <f t="shared" ref="E1353:J1353" si="378">+E853</f>
        <v>0</v>
      </c>
      <c r="F1353" s="108">
        <f t="shared" si="378"/>
        <v>0</v>
      </c>
      <c r="G1353" s="108">
        <f t="shared" si="378"/>
        <v>0</v>
      </c>
      <c r="H1353" s="108">
        <f t="shared" si="378"/>
        <v>0</v>
      </c>
      <c r="I1353" s="108">
        <f t="shared" si="378"/>
        <v>0</v>
      </c>
      <c r="J1353" s="108">
        <f t="shared" si="378"/>
        <v>0</v>
      </c>
      <c r="K1353" s="108">
        <f t="shared" ref="K1353:P1353" si="379">+K853</f>
        <v>0</v>
      </c>
      <c r="L1353" s="108">
        <f t="shared" si="379"/>
        <v>0</v>
      </c>
      <c r="M1353" s="108">
        <f t="shared" si="379"/>
        <v>0</v>
      </c>
      <c r="N1353" s="108">
        <f t="shared" si="379"/>
        <v>255.74352999999999</v>
      </c>
      <c r="O1353" s="108">
        <f t="shared" si="379"/>
        <v>262.89737000000002</v>
      </c>
      <c r="P1353" s="108">
        <f t="shared" si="379"/>
        <v>261.43760000000003</v>
      </c>
    </row>
    <row r="1354" spans="1:16">
      <c r="A1354" s="102"/>
      <c r="B1354" s="5" t="s">
        <v>674</v>
      </c>
      <c r="C1354" s="5" t="s">
        <v>693</v>
      </c>
      <c r="D1354" s="108">
        <f t="shared" ref="D1354:J1354" si="380">+D857-D623</f>
        <v>0</v>
      </c>
      <c r="E1354" s="108">
        <f t="shared" si="380"/>
        <v>0</v>
      </c>
      <c r="F1354" s="108">
        <f t="shared" si="380"/>
        <v>0</v>
      </c>
      <c r="G1354" s="108">
        <f t="shared" si="380"/>
        <v>0</v>
      </c>
      <c r="H1354" s="108">
        <f t="shared" si="380"/>
        <v>0</v>
      </c>
      <c r="I1354" s="108">
        <f t="shared" si="380"/>
        <v>0</v>
      </c>
      <c r="J1354" s="108">
        <f t="shared" si="380"/>
        <v>0</v>
      </c>
      <c r="K1354" s="108">
        <f t="shared" ref="K1354:P1354" si="381">+K857-K623</f>
        <v>0</v>
      </c>
      <c r="L1354" s="108">
        <f t="shared" si="381"/>
        <v>0</v>
      </c>
      <c r="M1354" s="108">
        <f t="shared" si="381"/>
        <v>0</v>
      </c>
      <c r="N1354" s="108">
        <f t="shared" si="381"/>
        <v>-7.8008899999999999</v>
      </c>
      <c r="O1354" s="108">
        <f t="shared" si="381"/>
        <v>-9.7821299999999951</v>
      </c>
      <c r="P1354" s="108">
        <f t="shared" si="381"/>
        <v>-8.5623999999999967</v>
      </c>
    </row>
    <row r="1355" spans="1:16" ht="15">
      <c r="A1355" s="102"/>
      <c r="C1355" s="13" t="s">
        <v>694</v>
      </c>
      <c r="D1355" s="108">
        <f>+D1353+D1354</f>
        <v>0</v>
      </c>
      <c r="E1355" s="108">
        <f t="shared" ref="E1355:J1355" si="382">+E1353+E1354</f>
        <v>0</v>
      </c>
      <c r="F1355" s="108">
        <f t="shared" si="382"/>
        <v>0</v>
      </c>
      <c r="G1355" s="108">
        <f t="shared" si="382"/>
        <v>0</v>
      </c>
      <c r="H1355" s="108">
        <f t="shared" si="382"/>
        <v>0</v>
      </c>
      <c r="I1355" s="108">
        <f t="shared" si="382"/>
        <v>0</v>
      </c>
      <c r="J1355" s="108">
        <f t="shared" si="382"/>
        <v>0</v>
      </c>
      <c r="K1355" s="108">
        <f t="shared" ref="K1355:P1355" si="383">+K1353+K1354</f>
        <v>0</v>
      </c>
      <c r="L1355" s="108">
        <f t="shared" si="383"/>
        <v>0</v>
      </c>
      <c r="M1355" s="108">
        <f t="shared" si="383"/>
        <v>0</v>
      </c>
      <c r="N1355" s="108">
        <f t="shared" si="383"/>
        <v>247.94263999999998</v>
      </c>
      <c r="O1355" s="108">
        <f t="shared" si="383"/>
        <v>253.11524000000003</v>
      </c>
      <c r="P1355" s="108">
        <f t="shared" si="383"/>
        <v>252.87520000000004</v>
      </c>
    </row>
    <row r="1356" spans="1:16">
      <c r="A1356" s="102"/>
      <c r="D1356" s="108"/>
      <c r="E1356" s="108"/>
      <c r="F1356" s="108"/>
      <c r="G1356" s="108"/>
      <c r="H1356" s="108"/>
      <c r="I1356" s="108"/>
      <c r="J1356" s="108"/>
      <c r="K1356" s="108"/>
      <c r="L1356" s="108"/>
      <c r="M1356" s="108"/>
      <c r="N1356" s="108"/>
      <c r="O1356" s="108"/>
      <c r="P1356" s="108"/>
    </row>
    <row r="1357" spans="1:16" ht="15">
      <c r="A1357" s="102"/>
      <c r="C1357" s="13" t="s">
        <v>695</v>
      </c>
      <c r="D1357" s="108" t="e">
        <f>(D1352/D1355)*100</f>
        <v>#DIV/0!</v>
      </c>
      <c r="E1357" s="108" t="e">
        <f t="shared" ref="E1357:J1357" si="384">(E1352/E1355)*100</f>
        <v>#DIV/0!</v>
      </c>
      <c r="F1357" s="108" t="e">
        <f t="shared" si="384"/>
        <v>#DIV/0!</v>
      </c>
      <c r="G1357" s="108" t="e">
        <f t="shared" si="384"/>
        <v>#DIV/0!</v>
      </c>
      <c r="H1357" s="108" t="e">
        <f t="shared" si="384"/>
        <v>#DIV/0!</v>
      </c>
      <c r="I1357" s="108" t="e">
        <f t="shared" si="384"/>
        <v>#DIV/0!</v>
      </c>
      <c r="J1357" s="108" t="e">
        <f t="shared" si="384"/>
        <v>#DIV/0!</v>
      </c>
      <c r="K1357" s="108" t="e">
        <f t="shared" ref="K1357:P1357" si="385">(K1352/K1355)*100</f>
        <v>#DIV/0!</v>
      </c>
      <c r="L1357" s="108" t="e">
        <f t="shared" si="385"/>
        <v>#DIV/0!</v>
      </c>
      <c r="M1357" s="108" t="e">
        <f t="shared" si="385"/>
        <v>#DIV/0!</v>
      </c>
      <c r="N1357" s="108">
        <f t="shared" si="385"/>
        <v>0</v>
      </c>
      <c r="O1357" s="108">
        <f t="shared" si="385"/>
        <v>0</v>
      </c>
      <c r="P1357" s="108">
        <f t="shared" si="385"/>
        <v>0</v>
      </c>
    </row>
    <row r="1358" spans="1:16" ht="15">
      <c r="A1358" s="102"/>
      <c r="C1358" s="13" t="s">
        <v>696</v>
      </c>
      <c r="D1358" s="108" t="e">
        <f>(D1352/D1353)*100</f>
        <v>#DIV/0!</v>
      </c>
      <c r="E1358" s="108" t="e">
        <f t="shared" ref="E1358:J1358" si="386">(E1352/E1353)*100</f>
        <v>#DIV/0!</v>
      </c>
      <c r="F1358" s="108" t="e">
        <f t="shared" si="386"/>
        <v>#DIV/0!</v>
      </c>
      <c r="G1358" s="108" t="e">
        <f t="shared" si="386"/>
        <v>#DIV/0!</v>
      </c>
      <c r="H1358" s="108" t="e">
        <f t="shared" si="386"/>
        <v>#DIV/0!</v>
      </c>
      <c r="I1358" s="108" t="e">
        <f t="shared" si="386"/>
        <v>#DIV/0!</v>
      </c>
      <c r="J1358" s="108" t="e">
        <f t="shared" si="386"/>
        <v>#DIV/0!</v>
      </c>
      <c r="K1358" s="108" t="e">
        <f t="shared" ref="K1358:P1358" si="387">(K1352/K1353)*100</f>
        <v>#DIV/0!</v>
      </c>
      <c r="L1358" s="108" t="e">
        <f t="shared" si="387"/>
        <v>#DIV/0!</v>
      </c>
      <c r="M1358" s="108" t="e">
        <f t="shared" si="387"/>
        <v>#DIV/0!</v>
      </c>
      <c r="N1358" s="108">
        <f t="shared" si="387"/>
        <v>0</v>
      </c>
      <c r="O1358" s="108">
        <f t="shared" si="387"/>
        <v>0</v>
      </c>
      <c r="P1358" s="108">
        <f t="shared" si="387"/>
        <v>0</v>
      </c>
    </row>
    <row r="1359" spans="1:16">
      <c r="A1359" s="102"/>
    </row>
    <row r="1360" spans="1:16">
      <c r="A1360" s="102"/>
    </row>
  </sheetData>
  <hyperlinks>
    <hyperlink ref="B1126" r:id="rId1"/>
    <hyperlink ref="B1125" r:id="rId2" display="cagarcia@superban.gov.ec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P109"/>
  <sheetViews>
    <sheetView showGridLines="0" zoomScale="75" zoomScaleNormal="75" workbookViewId="0">
      <pane xSplit="3" ySplit="7" topLeftCell="E84" activePane="bottomRight" state="frozen"/>
      <selection activeCell="B45" sqref="B45"/>
      <selection pane="topRight" activeCell="B45" sqref="B45"/>
      <selection pane="bottomLeft" activeCell="B45" sqref="B45"/>
      <selection pane="bottomRight" activeCell="E1" sqref="E1:L1048576"/>
    </sheetView>
  </sheetViews>
  <sheetFormatPr defaultColWidth="11.42578125" defaultRowHeight="14.25"/>
  <cols>
    <col min="1" max="1" width="4" style="100" customWidth="1"/>
    <col min="2" max="2" width="11.42578125" style="5"/>
    <col min="3" max="3" width="56.5703125" style="5" customWidth="1"/>
    <col min="4" max="4" width="11.5703125" style="5" bestFit="1" customWidth="1"/>
    <col min="5" max="5" width="15.42578125" style="5" hidden="1" customWidth="1"/>
    <col min="6" max="12" width="14" style="5" hidden="1" customWidth="1"/>
    <col min="13" max="13" width="14" style="5" bestFit="1" customWidth="1"/>
    <col min="14" max="14" width="12.5703125" style="5" bestFit="1" customWidth="1"/>
    <col min="15" max="16" width="13.7109375" style="5" bestFit="1" customWidth="1"/>
    <col min="17" max="16384" width="11.42578125" style="5"/>
  </cols>
  <sheetData>
    <row r="1" spans="1:16">
      <c r="D1" s="108"/>
      <c r="E1" s="108">
        <f>+BALANCE!E857-BALANCE!E623-E104</f>
        <v>0</v>
      </c>
      <c r="F1" s="108">
        <f>+BALANCE!F857-BALANCE!F623-F104</f>
        <v>0</v>
      </c>
      <c r="G1" s="108">
        <f>+BALANCE!G857-BALANCE!G623-G104</f>
        <v>0</v>
      </c>
      <c r="H1" s="108">
        <f>+BALANCE!H857-BALANCE!H623-H104</f>
        <v>0</v>
      </c>
      <c r="I1" s="108">
        <f>+BALANCE!I857-BALANCE!I623-I104</f>
        <v>0</v>
      </c>
      <c r="J1" s="108">
        <f>+BALANCE!J857-BALANCE!J623-J104</f>
        <v>0</v>
      </c>
      <c r="K1" s="108">
        <f>+BALANCE!K857-BALANCE!K623-K104</f>
        <v>0</v>
      </c>
      <c r="L1" s="108">
        <f>+BALANCE!L857-BALANCE!L623-L104</f>
        <v>0</v>
      </c>
      <c r="M1" s="108">
        <f>+BALANCE!M857-BALANCE!M623-M104</f>
        <v>0</v>
      </c>
    </row>
    <row r="2" spans="1:16" s="1" customFormat="1" ht="15">
      <c r="A2" s="106"/>
      <c r="B2" s="58" t="s">
        <v>515</v>
      </c>
      <c r="C2" s="27"/>
      <c r="G2" s="2"/>
      <c r="H2" s="2"/>
      <c r="I2" s="2"/>
      <c r="J2" s="2"/>
      <c r="K2" s="2"/>
      <c r="L2" s="2"/>
      <c r="M2" s="2"/>
    </row>
    <row r="3" spans="1:16" s="1" customFormat="1" ht="15">
      <c r="A3" s="106"/>
      <c r="B3" s="58" t="str">
        <f>BALANCE!B3</f>
        <v>FOREIGNEXCHANGE ECUADOR S.A. CASA DE CAMBIOS</v>
      </c>
      <c r="C3" s="27"/>
      <c r="G3" s="2"/>
      <c r="H3" s="2"/>
      <c r="I3" s="2"/>
      <c r="J3" s="2"/>
      <c r="K3" s="2"/>
      <c r="L3" s="2"/>
      <c r="M3" s="2"/>
    </row>
    <row r="4" spans="1:16" s="1" customFormat="1" ht="15">
      <c r="A4" s="106"/>
      <c r="B4" s="147" t="s">
        <v>909</v>
      </c>
      <c r="C4" s="147"/>
      <c r="D4" s="143" t="s">
        <v>821</v>
      </c>
      <c r="E4" s="143" t="s">
        <v>821</v>
      </c>
      <c r="F4" s="143" t="s">
        <v>821</v>
      </c>
      <c r="G4" s="143" t="s">
        <v>821</v>
      </c>
      <c r="H4" s="143" t="s">
        <v>821</v>
      </c>
      <c r="I4" s="143" t="s">
        <v>821</v>
      </c>
      <c r="J4" s="143" t="s">
        <v>821</v>
      </c>
      <c r="K4" s="143" t="s">
        <v>821</v>
      </c>
      <c r="L4" s="143" t="s">
        <v>821</v>
      </c>
      <c r="M4" s="143" t="s">
        <v>821</v>
      </c>
      <c r="N4" s="100" t="s">
        <v>821</v>
      </c>
      <c r="O4" s="100" t="s">
        <v>821</v>
      </c>
      <c r="P4" s="100" t="s">
        <v>821</v>
      </c>
    </row>
    <row r="5" spans="1:16" s="1" customFormat="1" ht="15">
      <c r="A5" s="106"/>
      <c r="B5" s="58" t="s">
        <v>1</v>
      </c>
      <c r="C5" s="27"/>
      <c r="D5" s="100">
        <f>MONTH(D6)</f>
        <v>12</v>
      </c>
      <c r="E5" s="100">
        <f>MONTH(E6)</f>
        <v>1</v>
      </c>
      <c r="F5" s="100">
        <f t="shared" ref="F5:M5" si="0">MONTH(F6)</f>
        <v>2</v>
      </c>
      <c r="G5" s="100">
        <f t="shared" si="0"/>
        <v>3</v>
      </c>
      <c r="H5" s="100">
        <f t="shared" si="0"/>
        <v>4</v>
      </c>
      <c r="I5" s="100">
        <f t="shared" si="0"/>
        <v>5</v>
      </c>
      <c r="J5" s="100">
        <f t="shared" si="0"/>
        <v>6</v>
      </c>
      <c r="K5" s="100">
        <f t="shared" si="0"/>
        <v>7</v>
      </c>
      <c r="L5" s="100">
        <f t="shared" si="0"/>
        <v>8</v>
      </c>
      <c r="M5" s="100">
        <f t="shared" si="0"/>
        <v>9</v>
      </c>
    </row>
    <row r="6" spans="1:16" s="1" customFormat="1" ht="15">
      <c r="A6" s="106"/>
      <c r="B6" s="58"/>
      <c r="C6" s="27"/>
      <c r="D6" s="109">
        <v>41274</v>
      </c>
      <c r="E6" s="109">
        <f>+BALANCE!E6</f>
        <v>41305</v>
      </c>
      <c r="F6" s="109">
        <f>+BALANCE!F6</f>
        <v>41333</v>
      </c>
      <c r="G6" s="109">
        <f>+BALANCE!G6</f>
        <v>41364</v>
      </c>
      <c r="H6" s="109">
        <f>+BALANCE!H6</f>
        <v>41394</v>
      </c>
      <c r="I6" s="109">
        <f>+BALANCE!I6</f>
        <v>41425</v>
      </c>
      <c r="J6" s="109">
        <f>+BALANCE!J6</f>
        <v>41455</v>
      </c>
      <c r="K6" s="109">
        <f>+BALANCE!K6</f>
        <v>41486</v>
      </c>
      <c r="L6" s="109">
        <f>+BALANCE!L6</f>
        <v>41517</v>
      </c>
      <c r="M6" s="109">
        <f>+BALANCE!M6</f>
        <v>41547</v>
      </c>
      <c r="N6" s="109">
        <f>+BALANCE!N6</f>
        <v>41578</v>
      </c>
      <c r="O6" s="109">
        <f>+BALANCE!O6</f>
        <v>41608</v>
      </c>
      <c r="P6" s="109">
        <f>+BALANCE!P6</f>
        <v>41639</v>
      </c>
    </row>
    <row r="7" spans="1:16" s="141" customFormat="1" ht="11.25">
      <c r="A7" s="138">
        <v>1</v>
      </c>
      <c r="B7" s="139" t="s">
        <v>2</v>
      </c>
      <c r="C7" s="140" t="s">
        <v>3</v>
      </c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</row>
    <row r="8" spans="1:16" ht="15">
      <c r="A8" s="100">
        <v>2</v>
      </c>
      <c r="B8" s="84"/>
      <c r="C8" s="85"/>
      <c r="D8" s="110"/>
      <c r="E8" s="31"/>
      <c r="F8" s="31"/>
    </row>
    <row r="9" spans="1:16" s="13" customFormat="1" ht="15">
      <c r="A9" s="107">
        <v>3</v>
      </c>
      <c r="B9" s="46"/>
      <c r="C9" s="44" t="s">
        <v>654</v>
      </c>
      <c r="D9" s="110"/>
      <c r="E9" s="104"/>
      <c r="F9" s="104"/>
      <c r="G9" s="104"/>
      <c r="H9" s="104"/>
      <c r="I9" s="104"/>
      <c r="J9" s="104"/>
      <c r="K9" s="104"/>
      <c r="L9" s="104"/>
      <c r="M9" s="104"/>
      <c r="N9" s="104">
        <f>IFERROR(VLOOKUP($B9,'OCT 13'!$A$9:$C$520,3,FALSE),0)</f>
        <v>0</v>
      </c>
      <c r="O9" s="104">
        <f>IFERROR(VLOOKUP($B9,'NOV 13'!$A$9:$C$520,3,FALSE),0)</f>
        <v>0</v>
      </c>
      <c r="P9" s="104">
        <f>IFERROR(VLOOKUP($B9,'DIC 13'!$A$9:$C$520,3,FALSE),0)</f>
        <v>0</v>
      </c>
    </row>
    <row r="10" spans="1:16" ht="15">
      <c r="A10" s="100">
        <v>4</v>
      </c>
      <c r="B10" s="32"/>
      <c r="C10" s="33"/>
      <c r="D10" s="110"/>
      <c r="E10" s="104"/>
      <c r="F10" s="104"/>
      <c r="G10" s="104"/>
      <c r="H10" s="104"/>
      <c r="I10" s="104"/>
      <c r="J10" s="104"/>
      <c r="K10" s="104"/>
      <c r="L10" s="104"/>
      <c r="M10" s="104"/>
      <c r="N10" s="104">
        <f>IFERROR(VLOOKUP($B10,'OCT 13'!$A$9:$C$520,3,FALSE),0)</f>
        <v>0</v>
      </c>
      <c r="O10" s="104">
        <f>IFERROR(VLOOKUP($B10,'NOV 13'!$A$9:$C$520,3,FALSE),0)</f>
        <v>0</v>
      </c>
      <c r="P10" s="104">
        <f>IFERROR(VLOOKUP($B10,'DIC 13'!$A$9:$C$520,3,FALSE),0)</f>
        <v>0</v>
      </c>
    </row>
    <row r="11" spans="1:16" s="13" customFormat="1" ht="15">
      <c r="A11" s="107">
        <v>5</v>
      </c>
      <c r="B11" s="46">
        <v>51</v>
      </c>
      <c r="C11" s="44" t="s">
        <v>587</v>
      </c>
      <c r="D11" s="110"/>
      <c r="E11" s="104"/>
      <c r="F11" s="104"/>
      <c r="G11" s="104"/>
      <c r="H11" s="104"/>
      <c r="I11" s="104"/>
      <c r="J11" s="104"/>
      <c r="K11" s="104"/>
      <c r="L11" s="104"/>
      <c r="M11" s="104"/>
      <c r="N11" s="104">
        <f>IFERROR(VLOOKUP($B11,'OCT 13'!$A$9:$C$520,3,FALSE),0)</f>
        <v>0.30528</v>
      </c>
      <c r="O11" s="104">
        <f>IFERROR(VLOOKUP($B11,'NOV 13'!$A$9:$C$520,3,FALSE),0)</f>
        <v>0.30528</v>
      </c>
      <c r="P11" s="104">
        <f>IFERROR(VLOOKUP($B11,'DIC 13'!$A$9:$C$520,3,FALSE),0)</f>
        <v>0.30528</v>
      </c>
    </row>
    <row r="12" spans="1:16" ht="15">
      <c r="A12" s="100">
        <v>6</v>
      </c>
      <c r="B12" s="32">
        <v>5101</v>
      </c>
      <c r="C12" s="33" t="s">
        <v>588</v>
      </c>
      <c r="D12" s="110"/>
      <c r="E12" s="104"/>
      <c r="F12" s="104"/>
      <c r="G12" s="104"/>
      <c r="H12" s="104"/>
      <c r="I12" s="104"/>
      <c r="J12" s="104"/>
      <c r="K12" s="104"/>
      <c r="L12" s="104"/>
      <c r="M12" s="104"/>
      <c r="N12" s="104">
        <f>IFERROR(VLOOKUP($B12,'OCT 13'!$A$9:$C$520,3,FALSE),0)</f>
        <v>0.30528</v>
      </c>
      <c r="O12" s="104">
        <f>IFERROR(VLOOKUP($B12,'NOV 13'!$A$9:$C$520,3,FALSE),0)</f>
        <v>0.30528</v>
      </c>
      <c r="P12" s="104">
        <f>IFERROR(VLOOKUP($B12,'DIC 13'!$A$9:$C$520,3,FALSE),0)</f>
        <v>0.30528</v>
      </c>
    </row>
    <row r="13" spans="1:16" ht="15">
      <c r="A13" s="100">
        <v>7</v>
      </c>
      <c r="B13" s="32">
        <v>5102</v>
      </c>
      <c r="C13" s="33" t="s">
        <v>589</v>
      </c>
      <c r="D13" s="110"/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f>IFERROR(VLOOKUP($B13,'OCT 13'!$A$9:$C$520,3,FALSE),0)</f>
        <v>0</v>
      </c>
      <c r="O13" s="104">
        <f>IFERROR(VLOOKUP($B13,'NOV 13'!$A$9:$C$520,3,FALSE),0)</f>
        <v>0</v>
      </c>
      <c r="P13" s="104">
        <f>IFERROR(VLOOKUP($B13,'DIC 13'!$A$9:$C$520,3,FALSE),0)</f>
        <v>0</v>
      </c>
    </row>
    <row r="14" spans="1:16" ht="15">
      <c r="A14" s="100">
        <v>8</v>
      </c>
      <c r="B14" s="32">
        <v>5103</v>
      </c>
      <c r="C14" s="33" t="s">
        <v>590</v>
      </c>
      <c r="D14" s="110"/>
      <c r="E14" s="104"/>
      <c r="F14" s="104"/>
      <c r="G14" s="104"/>
      <c r="H14" s="104"/>
      <c r="I14" s="104"/>
      <c r="J14" s="104"/>
      <c r="K14" s="104"/>
      <c r="L14" s="104"/>
      <c r="M14" s="104"/>
      <c r="N14" s="104">
        <f>IFERROR(VLOOKUP($B14,'OCT 13'!$A$9:$C$520,3,FALSE),0)</f>
        <v>0</v>
      </c>
      <c r="O14" s="104">
        <f>IFERROR(VLOOKUP($B14,'NOV 13'!$A$9:$C$520,3,FALSE),0)</f>
        <v>0</v>
      </c>
      <c r="P14" s="104">
        <f>IFERROR(VLOOKUP($B14,'DIC 13'!$A$9:$C$520,3,FALSE),0)</f>
        <v>0</v>
      </c>
    </row>
    <row r="15" spans="1:16" ht="15">
      <c r="A15" s="100">
        <v>9</v>
      </c>
      <c r="B15" s="32">
        <v>5104</v>
      </c>
      <c r="C15" s="33" t="s">
        <v>591</v>
      </c>
      <c r="D15" s="110"/>
      <c r="E15" s="104"/>
      <c r="F15" s="104"/>
      <c r="G15" s="104"/>
      <c r="H15" s="104"/>
      <c r="I15" s="104"/>
      <c r="J15" s="104"/>
      <c r="K15" s="104"/>
      <c r="L15" s="104"/>
      <c r="M15" s="104"/>
      <c r="N15" s="104">
        <f>IFERROR(VLOOKUP($B15,'OCT 13'!$A$9:$C$520,3,FALSE),0)</f>
        <v>0</v>
      </c>
      <c r="O15" s="104">
        <f>IFERROR(VLOOKUP($B15,'NOV 13'!$A$9:$C$520,3,FALSE),0)</f>
        <v>0</v>
      </c>
      <c r="P15" s="104">
        <f>IFERROR(VLOOKUP($B15,'DIC 13'!$A$9:$C$520,3,FALSE),0)</f>
        <v>0</v>
      </c>
    </row>
    <row r="16" spans="1:16" ht="15">
      <c r="A16" s="100">
        <v>10</v>
      </c>
      <c r="B16" s="32">
        <v>510405</v>
      </c>
      <c r="C16" s="33" t="s">
        <v>601</v>
      </c>
      <c r="D16" s="110"/>
      <c r="E16" s="104"/>
      <c r="F16" s="104"/>
      <c r="G16" s="104"/>
      <c r="H16" s="104"/>
      <c r="I16" s="104"/>
      <c r="J16" s="104"/>
      <c r="K16" s="104"/>
      <c r="L16" s="104"/>
      <c r="M16" s="104"/>
      <c r="N16" s="104">
        <f>IFERROR(VLOOKUP($B16,'OCT 13'!$A$9:$C$520,3,FALSE),0)</f>
        <v>0</v>
      </c>
      <c r="O16" s="104">
        <f>IFERROR(VLOOKUP($B16,'NOV 13'!$A$9:$C$520,3,FALSE),0)</f>
        <v>0</v>
      </c>
      <c r="P16" s="104">
        <f>IFERROR(VLOOKUP($B16,'DIC 13'!$A$9:$C$520,3,FALSE),0)</f>
        <v>0</v>
      </c>
    </row>
    <row r="17" spans="1:16" ht="15">
      <c r="A17" s="100">
        <v>11</v>
      </c>
      <c r="B17" s="32">
        <v>510410</v>
      </c>
      <c r="C17" s="33" t="s">
        <v>602</v>
      </c>
      <c r="D17" s="110"/>
      <c r="E17" s="104"/>
      <c r="F17" s="104"/>
      <c r="G17" s="104"/>
      <c r="H17" s="104"/>
      <c r="I17" s="104"/>
      <c r="J17" s="104"/>
      <c r="K17" s="104"/>
      <c r="L17" s="104"/>
      <c r="M17" s="104"/>
      <c r="N17" s="104">
        <f>IFERROR(VLOOKUP($B17,'OCT 13'!$A$9:$C$520,3,FALSE),0)</f>
        <v>0</v>
      </c>
      <c r="O17" s="104">
        <f>IFERROR(VLOOKUP($B17,'NOV 13'!$A$9:$C$520,3,FALSE),0)</f>
        <v>0</v>
      </c>
      <c r="P17" s="104">
        <f>IFERROR(VLOOKUP($B17,'DIC 13'!$A$9:$C$520,3,FALSE),0)</f>
        <v>0</v>
      </c>
    </row>
    <row r="18" spans="1:16" ht="15">
      <c r="A18" s="100">
        <v>12</v>
      </c>
      <c r="B18" s="32">
        <v>510415</v>
      </c>
      <c r="C18" s="33" t="s">
        <v>603</v>
      </c>
      <c r="D18" s="110"/>
      <c r="E18" s="104"/>
      <c r="F18" s="104"/>
      <c r="G18" s="104"/>
      <c r="H18" s="104"/>
      <c r="I18" s="104"/>
      <c r="J18" s="104"/>
      <c r="K18" s="104"/>
      <c r="L18" s="104"/>
      <c r="M18" s="104"/>
      <c r="N18" s="104">
        <f>IFERROR(VLOOKUP($B18,'OCT 13'!$A$9:$C$520,3,FALSE),0)</f>
        <v>0</v>
      </c>
      <c r="O18" s="104">
        <f>IFERROR(VLOOKUP($B18,'NOV 13'!$A$9:$C$520,3,FALSE),0)</f>
        <v>0</v>
      </c>
      <c r="P18" s="104">
        <f>IFERROR(VLOOKUP($B18,'DIC 13'!$A$9:$C$520,3,FALSE),0)</f>
        <v>0</v>
      </c>
    </row>
    <row r="19" spans="1:16" ht="15">
      <c r="A19" s="100">
        <v>13</v>
      </c>
      <c r="B19" s="32">
        <v>510420</v>
      </c>
      <c r="C19" s="33" t="s">
        <v>604</v>
      </c>
      <c r="D19" s="110"/>
      <c r="E19" s="104"/>
      <c r="F19" s="104"/>
      <c r="G19" s="104"/>
      <c r="H19" s="104"/>
      <c r="I19" s="104"/>
      <c r="J19" s="104"/>
      <c r="K19" s="104"/>
      <c r="L19" s="104"/>
      <c r="M19" s="104"/>
      <c r="N19" s="104">
        <f>IFERROR(VLOOKUP($B19,'OCT 13'!$A$9:$C$520,3,FALSE),0)</f>
        <v>0</v>
      </c>
      <c r="O19" s="104">
        <f>IFERROR(VLOOKUP($B19,'NOV 13'!$A$9:$C$520,3,FALSE),0)</f>
        <v>0</v>
      </c>
      <c r="P19" s="104">
        <f>IFERROR(VLOOKUP($B19,'DIC 13'!$A$9:$C$520,3,FALSE),0)</f>
        <v>0</v>
      </c>
    </row>
    <row r="20" spans="1:16" ht="15">
      <c r="A20" s="100">
        <v>14</v>
      </c>
      <c r="B20" s="32">
        <v>510421</v>
      </c>
      <c r="C20" s="33" t="s">
        <v>764</v>
      </c>
      <c r="D20" s="110"/>
      <c r="E20" s="104"/>
      <c r="F20" s="104"/>
      <c r="G20" s="104"/>
      <c r="H20" s="104"/>
      <c r="I20" s="104"/>
      <c r="J20" s="104"/>
      <c r="K20" s="104"/>
      <c r="L20" s="104"/>
      <c r="M20" s="104"/>
      <c r="N20" s="104">
        <f>IFERROR(VLOOKUP($B20,'OCT 13'!$A$9:$C$520,3,FALSE),0)</f>
        <v>0</v>
      </c>
      <c r="O20" s="104">
        <f>IFERROR(VLOOKUP($B20,'NOV 13'!$A$9:$C$520,3,FALSE),0)</f>
        <v>0</v>
      </c>
      <c r="P20" s="104">
        <f>IFERROR(VLOOKUP($B20,'DIC 13'!$A$9:$C$520,3,FALSE),0)</f>
        <v>0</v>
      </c>
    </row>
    <row r="21" spans="1:16" ht="15">
      <c r="A21" s="100">
        <v>15</v>
      </c>
      <c r="B21" s="32">
        <v>510425</v>
      </c>
      <c r="C21" s="33" t="s">
        <v>765</v>
      </c>
      <c r="D21" s="110"/>
      <c r="E21" s="104"/>
      <c r="F21" s="104"/>
      <c r="G21" s="104"/>
      <c r="H21" s="104"/>
      <c r="I21" s="104"/>
      <c r="J21" s="104"/>
      <c r="K21" s="104"/>
      <c r="L21" s="104"/>
      <c r="M21" s="104"/>
      <c r="N21" s="104">
        <f>IFERROR(VLOOKUP($B21,'OCT 13'!$A$9:$C$520,3,FALSE),0)</f>
        <v>0</v>
      </c>
      <c r="O21" s="104">
        <f>IFERROR(VLOOKUP($B21,'NOV 13'!$A$9:$C$520,3,FALSE),0)</f>
        <v>0</v>
      </c>
      <c r="P21" s="104">
        <f>IFERROR(VLOOKUP($B21,'DIC 13'!$A$9:$C$520,3,FALSE),0)</f>
        <v>0</v>
      </c>
    </row>
    <row r="22" spans="1:16" ht="15">
      <c r="A22" s="100">
        <v>16</v>
      </c>
      <c r="B22" s="32">
        <v>510430</v>
      </c>
      <c r="C22" s="33" t="s">
        <v>766</v>
      </c>
      <c r="D22" s="110"/>
      <c r="E22" s="104"/>
      <c r="F22" s="104"/>
      <c r="G22" s="104"/>
      <c r="H22" s="104"/>
      <c r="I22" s="104"/>
      <c r="J22" s="104"/>
      <c r="K22" s="104"/>
      <c r="L22" s="104"/>
      <c r="M22" s="104"/>
      <c r="N22" s="104">
        <f>IFERROR(VLOOKUP($B22,'OCT 13'!$A$9:$C$520,3,FALSE),0)</f>
        <v>0</v>
      </c>
      <c r="O22" s="104">
        <f>IFERROR(VLOOKUP($B22,'NOV 13'!$A$9:$C$520,3,FALSE),0)</f>
        <v>0</v>
      </c>
      <c r="P22" s="104">
        <f>IFERROR(VLOOKUP($B22,'DIC 13'!$A$9:$C$520,3,FALSE),0)</f>
        <v>0</v>
      </c>
    </row>
    <row r="23" spans="1:16" ht="15">
      <c r="A23" s="100">
        <v>17</v>
      </c>
      <c r="B23" s="32">
        <v>510435</v>
      </c>
      <c r="C23" s="33" t="s">
        <v>605</v>
      </c>
      <c r="D23" s="110"/>
      <c r="E23" s="104"/>
      <c r="F23" s="104"/>
      <c r="G23" s="104"/>
      <c r="H23" s="104"/>
      <c r="I23" s="104"/>
      <c r="J23" s="104"/>
      <c r="K23" s="104"/>
      <c r="L23" s="104"/>
      <c r="M23" s="104"/>
      <c r="N23" s="104">
        <f>IFERROR(VLOOKUP($B23,'OCT 13'!$A$9:$C$520,3,FALSE),0)</f>
        <v>0</v>
      </c>
      <c r="O23" s="104">
        <f>IFERROR(VLOOKUP($B23,'NOV 13'!$A$9:$C$520,3,FALSE),0)</f>
        <v>0</v>
      </c>
      <c r="P23" s="104">
        <f>IFERROR(VLOOKUP($B23,'DIC 13'!$A$9:$C$520,3,FALSE),0)</f>
        <v>0</v>
      </c>
    </row>
    <row r="24" spans="1:16" ht="15">
      <c r="A24" s="100">
        <v>18</v>
      </c>
      <c r="B24" s="32">
        <v>510450</v>
      </c>
      <c r="C24" s="33" t="s">
        <v>655</v>
      </c>
      <c r="D24" s="110"/>
      <c r="E24" s="104"/>
      <c r="F24" s="104"/>
      <c r="G24" s="104"/>
      <c r="H24" s="104"/>
      <c r="I24" s="104"/>
      <c r="J24" s="104"/>
      <c r="K24" s="104"/>
      <c r="L24" s="104"/>
      <c r="M24" s="104"/>
      <c r="N24" s="104">
        <f>IFERROR(VLOOKUP($B24,'OCT 13'!$A$9:$C$520,3,FALSE),0)</f>
        <v>0</v>
      </c>
      <c r="O24" s="104">
        <f>IFERROR(VLOOKUP($B24,'NOV 13'!$A$9:$C$520,3,FALSE),0)</f>
        <v>0</v>
      </c>
      <c r="P24" s="104">
        <f>IFERROR(VLOOKUP($B24,'DIC 13'!$A$9:$C$520,3,FALSE),0)</f>
        <v>0</v>
      </c>
    </row>
    <row r="25" spans="1:16" ht="15">
      <c r="A25" s="100">
        <v>19</v>
      </c>
      <c r="B25" s="32">
        <v>5190</v>
      </c>
      <c r="C25" s="33" t="s">
        <v>592</v>
      </c>
      <c r="D25" s="110"/>
      <c r="E25" s="104"/>
      <c r="F25" s="104"/>
      <c r="G25" s="104"/>
      <c r="H25" s="104"/>
      <c r="I25" s="104"/>
      <c r="J25" s="104"/>
      <c r="K25" s="104"/>
      <c r="L25" s="104"/>
      <c r="M25" s="104"/>
      <c r="N25" s="104">
        <f>IFERROR(VLOOKUP($B25,'OCT 13'!$A$9:$C$520,3,FALSE),0)</f>
        <v>0</v>
      </c>
      <c r="O25" s="104">
        <f>IFERROR(VLOOKUP($B25,'NOV 13'!$A$9:$C$520,3,FALSE),0)</f>
        <v>0</v>
      </c>
      <c r="P25" s="104">
        <f>IFERROR(VLOOKUP($B25,'DIC 13'!$A$9:$C$520,3,FALSE),0)</f>
        <v>0</v>
      </c>
    </row>
    <row r="26" spans="1:16" s="13" customFormat="1" ht="15">
      <c r="A26" s="107">
        <v>20</v>
      </c>
      <c r="B26" s="46">
        <v>41</v>
      </c>
      <c r="C26" s="44" t="s">
        <v>593</v>
      </c>
      <c r="D26" s="110"/>
      <c r="E26" s="104"/>
      <c r="F26" s="104"/>
      <c r="G26" s="104"/>
      <c r="H26" s="104"/>
      <c r="I26" s="104"/>
      <c r="J26" s="104"/>
      <c r="K26" s="104"/>
      <c r="L26" s="104"/>
      <c r="M26" s="104"/>
      <c r="N26" s="104">
        <f>IFERROR(VLOOKUP($B26,'OCT 13'!$A$9:$C$520,3,FALSE),0)</f>
        <v>0</v>
      </c>
      <c r="O26" s="104">
        <f>IFERROR(VLOOKUP($B26,'NOV 13'!$A$9:$C$520,3,FALSE),0)</f>
        <v>0</v>
      </c>
      <c r="P26" s="104">
        <f>IFERROR(VLOOKUP($B26,'DIC 13'!$A$9:$C$520,3,FALSE),0)</f>
        <v>0</v>
      </c>
    </row>
    <row r="27" spans="1:16" ht="15">
      <c r="A27" s="100">
        <v>21</v>
      </c>
      <c r="B27" s="32">
        <v>4101</v>
      </c>
      <c r="C27" s="33" t="s">
        <v>594</v>
      </c>
      <c r="D27" s="110"/>
      <c r="E27" s="104"/>
      <c r="F27" s="104"/>
      <c r="G27" s="104"/>
      <c r="H27" s="104"/>
      <c r="I27" s="104"/>
      <c r="J27" s="104"/>
      <c r="K27" s="104"/>
      <c r="L27" s="104"/>
      <c r="M27" s="104"/>
      <c r="N27" s="104">
        <f>IFERROR(VLOOKUP($B27,'OCT 13'!$A$9:$C$520,3,FALSE),0)</f>
        <v>0</v>
      </c>
      <c r="O27" s="104">
        <f>IFERROR(VLOOKUP($B27,'NOV 13'!$A$9:$C$520,3,FALSE),0)</f>
        <v>0</v>
      </c>
      <c r="P27" s="104">
        <f>IFERROR(VLOOKUP($B27,'DIC 13'!$A$9:$C$520,3,FALSE),0)</f>
        <v>0</v>
      </c>
    </row>
    <row r="28" spans="1:16" ht="15">
      <c r="A28" s="100">
        <v>22</v>
      </c>
      <c r="B28" s="32">
        <v>4102</v>
      </c>
      <c r="C28" s="33" t="s">
        <v>589</v>
      </c>
      <c r="D28" s="110"/>
      <c r="E28" s="104"/>
      <c r="F28" s="104"/>
      <c r="G28" s="104"/>
      <c r="H28" s="104"/>
      <c r="I28" s="104"/>
      <c r="J28" s="104"/>
      <c r="K28" s="104"/>
      <c r="L28" s="104"/>
      <c r="M28" s="104"/>
      <c r="N28" s="104">
        <f>IFERROR(VLOOKUP($B28,'OCT 13'!$A$9:$C$520,3,FALSE),0)</f>
        <v>0</v>
      </c>
      <c r="O28" s="104">
        <f>IFERROR(VLOOKUP($B28,'NOV 13'!$A$9:$C$520,3,FALSE),0)</f>
        <v>0</v>
      </c>
      <c r="P28" s="104">
        <f>IFERROR(VLOOKUP($B28,'DIC 13'!$A$9:$C$520,3,FALSE),0)</f>
        <v>0</v>
      </c>
    </row>
    <row r="29" spans="1:16" ht="15">
      <c r="A29" s="100">
        <v>23</v>
      </c>
      <c r="B29" s="32">
        <v>4103</v>
      </c>
      <c r="C29" s="33" t="s">
        <v>595</v>
      </c>
      <c r="D29" s="110"/>
      <c r="E29" s="104"/>
      <c r="F29" s="104"/>
      <c r="G29" s="104"/>
      <c r="H29" s="104"/>
      <c r="I29" s="104"/>
      <c r="J29" s="104"/>
      <c r="K29" s="104"/>
      <c r="L29" s="104"/>
      <c r="M29" s="104"/>
      <c r="N29" s="104">
        <f>IFERROR(VLOOKUP($B29,'OCT 13'!$A$9:$C$520,3,FALSE),0)</f>
        <v>0</v>
      </c>
      <c r="O29" s="104">
        <f>IFERROR(VLOOKUP($B29,'NOV 13'!$A$9:$C$520,3,FALSE),0)</f>
        <v>0</v>
      </c>
      <c r="P29" s="104">
        <f>IFERROR(VLOOKUP($B29,'DIC 13'!$A$9:$C$520,3,FALSE),0)</f>
        <v>0</v>
      </c>
    </row>
    <row r="30" spans="1:16" ht="15">
      <c r="A30" s="100">
        <v>24</v>
      </c>
      <c r="B30" s="32">
        <v>4104</v>
      </c>
      <c r="C30" s="33" t="s">
        <v>596</v>
      </c>
      <c r="D30" s="110"/>
      <c r="E30" s="104"/>
      <c r="F30" s="104"/>
      <c r="G30" s="104"/>
      <c r="H30" s="104"/>
      <c r="I30" s="104"/>
      <c r="J30" s="104"/>
      <c r="K30" s="104"/>
      <c r="L30" s="104"/>
      <c r="M30" s="104"/>
      <c r="N30" s="104">
        <f>IFERROR(VLOOKUP($B30,'OCT 13'!$A$9:$C$520,3,FALSE),0)</f>
        <v>0</v>
      </c>
      <c r="O30" s="104">
        <f>IFERROR(VLOOKUP($B30,'NOV 13'!$A$9:$C$520,3,FALSE),0)</f>
        <v>0</v>
      </c>
      <c r="P30" s="104">
        <f>IFERROR(VLOOKUP($B30,'DIC 13'!$A$9:$C$520,3,FALSE),0)</f>
        <v>0</v>
      </c>
    </row>
    <row r="31" spans="1:16" ht="15">
      <c r="A31" s="100">
        <v>25</v>
      </c>
      <c r="B31" s="32">
        <v>4105</v>
      </c>
      <c r="C31" s="33" t="s">
        <v>597</v>
      </c>
      <c r="D31" s="110"/>
      <c r="E31" s="104"/>
      <c r="F31" s="104"/>
      <c r="G31" s="104"/>
      <c r="H31" s="104"/>
      <c r="I31" s="104"/>
      <c r="J31" s="104"/>
      <c r="K31" s="104"/>
      <c r="L31" s="104"/>
      <c r="M31" s="104"/>
      <c r="N31" s="104">
        <f>IFERROR(VLOOKUP($B31,'OCT 13'!$A$9:$C$520,3,FALSE),0)</f>
        <v>0</v>
      </c>
      <c r="O31" s="104">
        <f>IFERROR(VLOOKUP($B31,'NOV 13'!$A$9:$C$520,3,FALSE),0)</f>
        <v>0</v>
      </c>
      <c r="P31" s="104">
        <f>IFERROR(VLOOKUP($B31,'DIC 13'!$A$9:$C$520,3,FALSE),0)</f>
        <v>0</v>
      </c>
    </row>
    <row r="32" spans="1:16" s="13" customFormat="1" ht="15">
      <c r="A32" s="107">
        <v>26</v>
      </c>
      <c r="B32" s="46"/>
      <c r="C32" s="44" t="s">
        <v>598</v>
      </c>
      <c r="D32" s="110"/>
      <c r="E32" s="104"/>
      <c r="F32" s="104"/>
      <c r="G32" s="104"/>
      <c r="H32" s="104"/>
      <c r="I32" s="104"/>
      <c r="J32" s="104"/>
      <c r="K32" s="104"/>
      <c r="L32" s="104"/>
      <c r="M32" s="104"/>
      <c r="N32" s="126">
        <f>+N11-N26</f>
        <v>0.30528</v>
      </c>
      <c r="O32" s="126">
        <f t="shared" ref="O32:P32" si="1">+O11-O26</f>
        <v>0.30528</v>
      </c>
      <c r="P32" s="126">
        <f t="shared" si="1"/>
        <v>0.30528</v>
      </c>
    </row>
    <row r="33" spans="1:16" ht="15">
      <c r="A33" s="100">
        <v>27</v>
      </c>
      <c r="B33" s="32"/>
      <c r="C33" s="33"/>
      <c r="D33" s="110"/>
      <c r="E33" s="104"/>
      <c r="F33" s="104"/>
      <c r="G33" s="104"/>
      <c r="H33" s="104"/>
      <c r="I33" s="104"/>
      <c r="J33" s="104"/>
      <c r="K33" s="104"/>
      <c r="L33" s="104"/>
      <c r="M33" s="104"/>
      <c r="N33" s="104">
        <f>IFERROR(VLOOKUP($B33,'OCT 13'!$A$9:$C$520,3,FALSE),0)</f>
        <v>0</v>
      </c>
      <c r="O33" s="104">
        <f>IFERROR(VLOOKUP($B33,'NOV 13'!$A$9:$C$520,3,FALSE),0)</f>
        <v>0</v>
      </c>
      <c r="P33" s="104">
        <f>IFERROR(VLOOKUP($B33,'DIC 13'!$A$9:$C$520,3,FALSE),0)</f>
        <v>0</v>
      </c>
    </row>
    <row r="34" spans="1:16" ht="15">
      <c r="A34" s="100">
        <v>28</v>
      </c>
      <c r="B34" s="32">
        <v>52</v>
      </c>
      <c r="C34" s="33" t="s">
        <v>599</v>
      </c>
      <c r="D34" s="110"/>
      <c r="E34" s="104"/>
      <c r="F34" s="104"/>
      <c r="G34" s="104"/>
      <c r="H34" s="104"/>
      <c r="I34" s="104"/>
      <c r="J34" s="104"/>
      <c r="K34" s="104"/>
      <c r="L34" s="104"/>
      <c r="M34" s="104"/>
      <c r="N34" s="104">
        <f>IFERROR(VLOOKUP($B34,'OCT 13'!$A$9:$C$520,3,FALSE),0)</f>
        <v>0</v>
      </c>
      <c r="O34" s="104">
        <f>IFERROR(VLOOKUP($B34,'NOV 13'!$A$9:$C$520,3,FALSE),0)</f>
        <v>0</v>
      </c>
      <c r="P34" s="104">
        <f>IFERROR(VLOOKUP($B34,'DIC 13'!$A$9:$C$520,3,FALSE),0)</f>
        <v>0</v>
      </c>
    </row>
    <row r="35" spans="1:16" ht="15">
      <c r="A35" s="100">
        <v>29</v>
      </c>
      <c r="B35" s="32">
        <v>5201</v>
      </c>
      <c r="C35" s="33" t="s">
        <v>600</v>
      </c>
      <c r="D35" s="110"/>
      <c r="E35" s="104"/>
      <c r="F35" s="104"/>
      <c r="G35" s="104"/>
      <c r="H35" s="104"/>
      <c r="I35" s="104"/>
      <c r="J35" s="104"/>
      <c r="K35" s="104"/>
      <c r="L35" s="104"/>
      <c r="M35" s="104"/>
      <c r="N35" s="104">
        <f>IFERROR(VLOOKUP($B35,'OCT 13'!$A$9:$C$520,3,FALSE),0)</f>
        <v>0</v>
      </c>
      <c r="O35" s="104">
        <f>IFERROR(VLOOKUP($B35,'NOV 13'!$A$9:$C$520,3,FALSE),0)</f>
        <v>0</v>
      </c>
      <c r="P35" s="104">
        <f>IFERROR(VLOOKUP($B35,'DIC 13'!$A$9:$C$520,3,FALSE),0)</f>
        <v>0</v>
      </c>
    </row>
    <row r="36" spans="1:16" ht="15">
      <c r="A36" s="100">
        <v>30</v>
      </c>
      <c r="B36" s="32">
        <v>520105</v>
      </c>
      <c r="C36" s="33" t="s">
        <v>601</v>
      </c>
      <c r="D36" s="110"/>
      <c r="E36" s="104"/>
      <c r="F36" s="104"/>
      <c r="G36" s="104"/>
      <c r="H36" s="104"/>
      <c r="I36" s="104"/>
      <c r="J36" s="104"/>
      <c r="K36" s="104"/>
      <c r="L36" s="104"/>
      <c r="M36" s="104"/>
      <c r="N36" s="104">
        <f>IFERROR(VLOOKUP($B36,'OCT 13'!$A$9:$C$520,3,FALSE),0)</f>
        <v>0</v>
      </c>
      <c r="O36" s="104">
        <f>IFERROR(VLOOKUP($B36,'NOV 13'!$A$9:$C$520,3,FALSE),0)</f>
        <v>0</v>
      </c>
      <c r="P36" s="104">
        <f>IFERROR(VLOOKUP($B36,'DIC 13'!$A$9:$C$520,3,FALSE),0)</f>
        <v>0</v>
      </c>
    </row>
    <row r="37" spans="1:16" ht="15">
      <c r="A37" s="100">
        <v>31</v>
      </c>
      <c r="B37" s="32">
        <v>520110</v>
      </c>
      <c r="C37" s="33" t="s">
        <v>602</v>
      </c>
      <c r="D37" s="110"/>
      <c r="E37" s="104"/>
      <c r="F37" s="104"/>
      <c r="G37" s="104"/>
      <c r="H37" s="104"/>
      <c r="I37" s="104"/>
      <c r="J37" s="104"/>
      <c r="K37" s="104"/>
      <c r="L37" s="104"/>
      <c r="M37" s="104"/>
      <c r="N37" s="104">
        <f>IFERROR(VLOOKUP($B37,'OCT 13'!$A$9:$C$520,3,FALSE),0)</f>
        <v>0</v>
      </c>
      <c r="O37" s="104">
        <f>IFERROR(VLOOKUP($B37,'NOV 13'!$A$9:$C$520,3,FALSE),0)</f>
        <v>0</v>
      </c>
      <c r="P37" s="104">
        <f>IFERROR(VLOOKUP($B37,'DIC 13'!$A$9:$C$520,3,FALSE),0)</f>
        <v>0</v>
      </c>
    </row>
    <row r="38" spans="1:16" ht="15">
      <c r="A38" s="100">
        <v>32</v>
      </c>
      <c r="B38" s="32">
        <v>520115</v>
      </c>
      <c r="C38" s="33" t="s">
        <v>603</v>
      </c>
      <c r="D38" s="110"/>
      <c r="E38" s="104"/>
      <c r="F38" s="104"/>
      <c r="G38" s="104"/>
      <c r="H38" s="104"/>
      <c r="I38" s="104"/>
      <c r="J38" s="104"/>
      <c r="K38" s="104"/>
      <c r="L38" s="104"/>
      <c r="M38" s="104"/>
      <c r="N38" s="104">
        <f>IFERROR(VLOOKUP($B38,'OCT 13'!$A$9:$C$520,3,FALSE),0)</f>
        <v>0</v>
      </c>
      <c r="O38" s="104">
        <f>IFERROR(VLOOKUP($B38,'NOV 13'!$A$9:$C$520,3,FALSE),0)</f>
        <v>0</v>
      </c>
      <c r="P38" s="104">
        <f>IFERROR(VLOOKUP($B38,'DIC 13'!$A$9:$C$520,3,FALSE),0)</f>
        <v>0</v>
      </c>
    </row>
    <row r="39" spans="1:16" ht="15">
      <c r="A39" s="100">
        <v>33</v>
      </c>
      <c r="B39" s="32">
        <v>520120</v>
      </c>
      <c r="C39" s="33" t="s">
        <v>604</v>
      </c>
      <c r="D39" s="110"/>
      <c r="E39" s="104"/>
      <c r="F39" s="104"/>
      <c r="G39" s="104"/>
      <c r="H39" s="104"/>
      <c r="I39" s="104"/>
      <c r="J39" s="104"/>
      <c r="K39" s="104"/>
      <c r="L39" s="104"/>
      <c r="M39" s="104"/>
      <c r="N39" s="104">
        <f>IFERROR(VLOOKUP($B39,'OCT 13'!$A$9:$C$520,3,FALSE),0)</f>
        <v>0</v>
      </c>
      <c r="O39" s="104">
        <f>IFERROR(VLOOKUP($B39,'NOV 13'!$A$9:$C$520,3,FALSE),0)</f>
        <v>0</v>
      </c>
      <c r="P39" s="104">
        <f>IFERROR(VLOOKUP($B39,'DIC 13'!$A$9:$C$520,3,FALSE),0)</f>
        <v>0</v>
      </c>
    </row>
    <row r="40" spans="1:16" ht="15">
      <c r="A40" s="100">
        <v>34</v>
      </c>
      <c r="B40" s="32">
        <v>520125</v>
      </c>
      <c r="C40" s="33" t="s">
        <v>605</v>
      </c>
      <c r="D40" s="110"/>
      <c r="E40" s="104"/>
      <c r="F40" s="104"/>
      <c r="G40" s="104"/>
      <c r="H40" s="104"/>
      <c r="I40" s="104"/>
      <c r="J40" s="104"/>
      <c r="K40" s="104"/>
      <c r="L40" s="104"/>
      <c r="M40" s="104"/>
      <c r="N40" s="104">
        <f>IFERROR(VLOOKUP($B40,'OCT 13'!$A$9:$C$520,3,FALSE),0)</f>
        <v>0</v>
      </c>
      <c r="O40" s="104">
        <f>IFERROR(VLOOKUP($B40,'NOV 13'!$A$9:$C$520,3,FALSE),0)</f>
        <v>0</v>
      </c>
      <c r="P40" s="104">
        <f>IFERROR(VLOOKUP($B40,'DIC 13'!$A$9:$C$520,3,FALSE),0)</f>
        <v>0</v>
      </c>
    </row>
    <row r="41" spans="1:16" ht="15">
      <c r="A41" s="100">
        <v>35</v>
      </c>
      <c r="B41" s="32">
        <v>5290</v>
      </c>
      <c r="C41" s="33" t="s">
        <v>606</v>
      </c>
      <c r="D41" s="110"/>
      <c r="E41" s="104"/>
      <c r="F41" s="104"/>
      <c r="G41" s="104"/>
      <c r="H41" s="104"/>
      <c r="I41" s="104"/>
      <c r="J41" s="104"/>
      <c r="K41" s="104"/>
      <c r="L41" s="104"/>
      <c r="M41" s="104"/>
      <c r="N41" s="104">
        <f>IFERROR(VLOOKUP($B41,'OCT 13'!$A$9:$C$520,3,FALSE),0)</f>
        <v>0</v>
      </c>
      <c r="O41" s="104">
        <f>IFERROR(VLOOKUP($B41,'NOV 13'!$A$9:$C$520,3,FALSE),0)</f>
        <v>0</v>
      </c>
      <c r="P41" s="104">
        <f>IFERROR(VLOOKUP($B41,'DIC 13'!$A$9:$C$520,3,FALSE),0)</f>
        <v>0</v>
      </c>
    </row>
    <row r="42" spans="1:16" s="13" customFormat="1" ht="15">
      <c r="A42" s="107">
        <v>36</v>
      </c>
      <c r="B42" s="46">
        <v>54</v>
      </c>
      <c r="C42" s="44" t="s">
        <v>607</v>
      </c>
      <c r="D42" s="110"/>
      <c r="E42" s="104"/>
      <c r="F42" s="104"/>
      <c r="G42" s="104"/>
      <c r="H42" s="104"/>
      <c r="I42" s="104"/>
      <c r="J42" s="104"/>
      <c r="K42" s="104"/>
      <c r="L42" s="104"/>
      <c r="M42" s="104"/>
      <c r="N42" s="104">
        <f>IFERROR(VLOOKUP($B42,'OCT 13'!$A$9:$C$520,3,FALSE),0)</f>
        <v>0</v>
      </c>
      <c r="O42" s="104">
        <f>IFERROR(VLOOKUP($B42,'NOV 13'!$A$9:$C$520,3,FALSE),0)</f>
        <v>0</v>
      </c>
      <c r="P42" s="104">
        <f>IFERROR(VLOOKUP($B42,'DIC 13'!$A$9:$C$520,3,FALSE),0)</f>
        <v>0</v>
      </c>
    </row>
    <row r="43" spans="1:16" ht="15">
      <c r="A43" s="100">
        <v>37</v>
      </c>
      <c r="B43" s="32">
        <v>5404</v>
      </c>
      <c r="C43" s="33" t="s">
        <v>608</v>
      </c>
      <c r="D43" s="110"/>
      <c r="E43" s="104"/>
      <c r="F43" s="104"/>
      <c r="G43" s="104"/>
      <c r="H43" s="104"/>
      <c r="I43" s="104"/>
      <c r="J43" s="104"/>
      <c r="K43" s="104"/>
      <c r="L43" s="104"/>
      <c r="M43" s="104"/>
      <c r="N43" s="104">
        <f>IFERROR(VLOOKUP($B43,'OCT 13'!$A$9:$C$520,3,FALSE),0)</f>
        <v>0</v>
      </c>
      <c r="O43" s="104">
        <f>IFERROR(VLOOKUP($B43,'NOV 13'!$A$9:$C$520,3,FALSE),0)</f>
        <v>0</v>
      </c>
      <c r="P43" s="104">
        <f>IFERROR(VLOOKUP($B43,'DIC 13'!$A$9:$C$520,3,FALSE),0)</f>
        <v>0</v>
      </c>
    </row>
    <row r="44" spans="1:16" ht="15">
      <c r="A44" s="100">
        <v>38</v>
      </c>
      <c r="B44" s="32">
        <v>5490</v>
      </c>
      <c r="C44" s="33" t="s">
        <v>609</v>
      </c>
      <c r="D44" s="110"/>
      <c r="E44" s="104"/>
      <c r="F44" s="104"/>
      <c r="G44" s="104"/>
      <c r="H44" s="104"/>
      <c r="I44" s="104"/>
      <c r="J44" s="104"/>
      <c r="K44" s="104"/>
      <c r="L44" s="104"/>
      <c r="M44" s="104"/>
      <c r="N44" s="104">
        <f>IFERROR(VLOOKUP($B44,'OCT 13'!$A$9:$C$520,3,FALSE),0)</f>
        <v>0</v>
      </c>
      <c r="O44" s="104">
        <f>IFERROR(VLOOKUP($B44,'NOV 13'!$A$9:$C$520,3,FALSE),0)</f>
        <v>0</v>
      </c>
      <c r="P44" s="104">
        <f>IFERROR(VLOOKUP($B44,'DIC 13'!$A$9:$C$520,3,FALSE),0)</f>
        <v>0</v>
      </c>
    </row>
    <row r="45" spans="1:16" ht="15">
      <c r="A45" s="100">
        <v>39</v>
      </c>
      <c r="B45" s="32">
        <v>549005</v>
      </c>
      <c r="C45" s="33" t="s">
        <v>610</v>
      </c>
      <c r="D45" s="110"/>
      <c r="E45" s="104"/>
      <c r="F45" s="104"/>
      <c r="G45" s="104"/>
      <c r="H45" s="104"/>
      <c r="I45" s="104"/>
      <c r="J45" s="104"/>
      <c r="K45" s="104"/>
      <c r="L45" s="104"/>
      <c r="M45" s="104"/>
      <c r="N45" s="104">
        <f>IFERROR(VLOOKUP($B45,'OCT 13'!$A$9:$C$520,3,FALSE),0)</f>
        <v>0</v>
      </c>
      <c r="O45" s="104">
        <f>IFERROR(VLOOKUP($B45,'NOV 13'!$A$9:$C$520,3,FALSE),0)</f>
        <v>0</v>
      </c>
      <c r="P45" s="104">
        <f>IFERROR(VLOOKUP($B45,'DIC 13'!$A$9:$C$520,3,FALSE),0)</f>
        <v>0</v>
      </c>
    </row>
    <row r="46" spans="1:16" ht="15">
      <c r="A46" s="100">
        <v>40</v>
      </c>
      <c r="B46" s="32">
        <v>549010</v>
      </c>
      <c r="C46" s="33" t="s">
        <v>611</v>
      </c>
      <c r="D46" s="110"/>
      <c r="E46" s="104"/>
      <c r="F46" s="104"/>
      <c r="G46" s="104"/>
      <c r="H46" s="104"/>
      <c r="I46" s="104"/>
      <c r="J46" s="104"/>
      <c r="K46" s="104"/>
      <c r="L46" s="104"/>
      <c r="M46" s="104"/>
      <c r="N46" s="104">
        <f>IFERROR(VLOOKUP($B46,'OCT 13'!$A$9:$C$520,3,FALSE),0)</f>
        <v>0</v>
      </c>
      <c r="O46" s="104">
        <f>IFERROR(VLOOKUP($B46,'NOV 13'!$A$9:$C$520,3,FALSE),0)</f>
        <v>0</v>
      </c>
      <c r="P46" s="104">
        <f>IFERROR(VLOOKUP($B46,'DIC 13'!$A$9:$C$520,3,FALSE),0)</f>
        <v>0</v>
      </c>
    </row>
    <row r="47" spans="1:16" ht="15">
      <c r="A47" s="100">
        <v>41</v>
      </c>
      <c r="B47" s="32">
        <v>549090</v>
      </c>
      <c r="C47" s="33" t="s">
        <v>612</v>
      </c>
      <c r="D47" s="110"/>
      <c r="E47" s="104"/>
      <c r="F47" s="104"/>
      <c r="G47" s="104"/>
      <c r="H47" s="104"/>
      <c r="I47" s="104"/>
      <c r="J47" s="104"/>
      <c r="K47" s="104"/>
      <c r="L47" s="104"/>
      <c r="M47" s="104"/>
      <c r="N47" s="104">
        <f>IFERROR(VLOOKUP($B47,'OCT 13'!$A$9:$C$520,3,FALSE),0)</f>
        <v>0</v>
      </c>
      <c r="O47" s="104">
        <f>IFERROR(VLOOKUP($B47,'NOV 13'!$A$9:$C$520,3,FALSE),0)</f>
        <v>0</v>
      </c>
      <c r="P47" s="104">
        <f>IFERROR(VLOOKUP($B47,'DIC 13'!$A$9:$C$520,3,FALSE),0)</f>
        <v>0</v>
      </c>
    </row>
    <row r="48" spans="1:16" s="13" customFormat="1" ht="15">
      <c r="A48" s="107">
        <v>42</v>
      </c>
      <c r="B48" s="46">
        <v>42</v>
      </c>
      <c r="C48" s="44" t="s">
        <v>613</v>
      </c>
      <c r="D48" s="110"/>
      <c r="E48" s="104"/>
      <c r="F48" s="104"/>
      <c r="G48" s="104"/>
      <c r="H48" s="104"/>
      <c r="I48" s="104"/>
      <c r="J48" s="104"/>
      <c r="K48" s="104"/>
      <c r="L48" s="104"/>
      <c r="M48" s="104"/>
      <c r="N48" s="104">
        <f>IFERROR(VLOOKUP($B48,'OCT 13'!$A$9:$C$520,3,FALSE),0)</f>
        <v>1.814E-2</v>
      </c>
      <c r="O48" s="104">
        <f>IFERROR(VLOOKUP($B48,'NOV 13'!$A$9:$C$520,3,FALSE),0)</f>
        <v>0.11743000000000001</v>
      </c>
      <c r="P48" s="104">
        <f>IFERROR(VLOOKUP($B48,'DIC 13'!$A$9:$C$520,3,FALSE),0)</f>
        <v>0.1782</v>
      </c>
    </row>
    <row r="49" spans="1:16" ht="15">
      <c r="A49" s="100">
        <v>43</v>
      </c>
      <c r="B49" s="32">
        <v>4201</v>
      </c>
      <c r="C49" s="33" t="s">
        <v>595</v>
      </c>
      <c r="D49" s="110"/>
      <c r="E49" s="104"/>
      <c r="F49" s="104"/>
      <c r="G49" s="104"/>
      <c r="H49" s="104"/>
      <c r="I49" s="104"/>
      <c r="J49" s="104"/>
      <c r="K49" s="104"/>
      <c r="L49" s="104"/>
      <c r="M49" s="104"/>
      <c r="N49" s="104">
        <f>IFERROR(VLOOKUP($B49,'OCT 13'!$A$9:$C$520,3,FALSE),0)</f>
        <v>0</v>
      </c>
      <c r="O49" s="104">
        <f>IFERROR(VLOOKUP($B49,'NOV 13'!$A$9:$C$520,3,FALSE),0)</f>
        <v>0</v>
      </c>
      <c r="P49" s="104">
        <f>IFERROR(VLOOKUP($B49,'DIC 13'!$A$9:$C$520,3,FALSE),0)</f>
        <v>0</v>
      </c>
    </row>
    <row r="50" spans="1:16" ht="15">
      <c r="A50" s="100">
        <v>44</v>
      </c>
      <c r="B50" s="32">
        <v>4202</v>
      </c>
      <c r="C50" s="33" t="s">
        <v>614</v>
      </c>
      <c r="D50" s="110"/>
      <c r="E50" s="104"/>
      <c r="F50" s="104"/>
      <c r="G50" s="104"/>
      <c r="H50" s="104"/>
      <c r="I50" s="104"/>
      <c r="J50" s="104"/>
      <c r="K50" s="104"/>
      <c r="L50" s="104"/>
      <c r="M50" s="104"/>
      <c r="N50" s="104">
        <f>IFERROR(VLOOKUP($B50,'OCT 13'!$A$9:$C$520,3,FALSE),0)</f>
        <v>0</v>
      </c>
      <c r="O50" s="104">
        <f>IFERROR(VLOOKUP($B50,'NOV 13'!$A$9:$C$520,3,FALSE),0)</f>
        <v>0</v>
      </c>
      <c r="P50" s="104">
        <f>IFERROR(VLOOKUP($B50,'DIC 13'!$A$9:$C$520,3,FALSE),0)</f>
        <v>0</v>
      </c>
    </row>
    <row r="51" spans="1:16" ht="15">
      <c r="A51" s="100">
        <v>45</v>
      </c>
      <c r="B51" s="32">
        <v>4203</v>
      </c>
      <c r="C51" s="33" t="s">
        <v>615</v>
      </c>
      <c r="D51" s="110"/>
      <c r="E51" s="104"/>
      <c r="F51" s="104"/>
      <c r="G51" s="104"/>
      <c r="H51" s="104"/>
      <c r="I51" s="104"/>
      <c r="J51" s="104"/>
      <c r="K51" s="104"/>
      <c r="L51" s="104"/>
      <c r="M51" s="104"/>
      <c r="N51" s="104">
        <f>IFERROR(VLOOKUP($B51,'OCT 13'!$A$9:$C$520,3,FALSE),0)</f>
        <v>0</v>
      </c>
      <c r="O51" s="104">
        <f>IFERROR(VLOOKUP($B51,'NOV 13'!$A$9:$C$520,3,FALSE),0)</f>
        <v>0</v>
      </c>
      <c r="P51" s="104">
        <f>IFERROR(VLOOKUP($B51,'DIC 13'!$A$9:$C$520,3,FALSE),0)</f>
        <v>0</v>
      </c>
    </row>
    <row r="52" spans="1:16" ht="15">
      <c r="A52" s="100">
        <v>46</v>
      </c>
      <c r="B52" s="32">
        <v>4204</v>
      </c>
      <c r="C52" s="33" t="s">
        <v>616</v>
      </c>
      <c r="D52" s="110"/>
      <c r="E52" s="104"/>
      <c r="F52" s="104"/>
      <c r="G52" s="104"/>
      <c r="H52" s="104"/>
      <c r="I52" s="104"/>
      <c r="J52" s="104"/>
      <c r="K52" s="104"/>
      <c r="L52" s="104"/>
      <c r="M52" s="104"/>
      <c r="N52" s="104">
        <f>IFERROR(VLOOKUP($B52,'OCT 13'!$A$9:$C$520,3,FALSE),0)</f>
        <v>0</v>
      </c>
      <c r="O52" s="104">
        <f>IFERROR(VLOOKUP($B52,'NOV 13'!$A$9:$C$520,3,FALSE),0)</f>
        <v>0</v>
      </c>
      <c r="P52" s="104">
        <f>IFERROR(VLOOKUP($B52,'DIC 13'!$A$9:$C$520,3,FALSE),0)</f>
        <v>0</v>
      </c>
    </row>
    <row r="53" spans="1:16" ht="15">
      <c r="A53" s="100">
        <v>47</v>
      </c>
      <c r="B53" s="32">
        <v>4205</v>
      </c>
      <c r="C53" s="33" t="s">
        <v>617</v>
      </c>
      <c r="D53" s="110"/>
      <c r="E53" s="104"/>
      <c r="F53" s="104"/>
      <c r="G53" s="104"/>
      <c r="H53" s="104"/>
      <c r="I53" s="104"/>
      <c r="J53" s="104"/>
      <c r="K53" s="104"/>
      <c r="L53" s="104"/>
      <c r="M53" s="104"/>
      <c r="N53" s="104">
        <f>IFERROR(VLOOKUP($B53,'OCT 13'!$A$9:$C$520,3,FALSE),0)</f>
        <v>0</v>
      </c>
      <c r="O53" s="104">
        <f>IFERROR(VLOOKUP($B53,'NOV 13'!$A$9:$C$520,3,FALSE),0)</f>
        <v>0</v>
      </c>
      <c r="P53" s="104">
        <f>IFERROR(VLOOKUP($B53,'DIC 13'!$A$9:$C$520,3,FALSE),0)</f>
        <v>0</v>
      </c>
    </row>
    <row r="54" spans="1:16" ht="15">
      <c r="A54" s="100">
        <v>48</v>
      </c>
      <c r="B54" s="32">
        <v>4290</v>
      </c>
      <c r="C54" s="33" t="s">
        <v>618</v>
      </c>
      <c r="D54" s="110"/>
      <c r="E54" s="104"/>
      <c r="F54" s="104"/>
      <c r="G54" s="104"/>
      <c r="H54" s="104"/>
      <c r="I54" s="104"/>
      <c r="J54" s="104"/>
      <c r="K54" s="104"/>
      <c r="L54" s="104"/>
      <c r="M54" s="104"/>
      <c r="N54" s="104">
        <f>IFERROR(VLOOKUP($B54,'OCT 13'!$A$9:$C$520,3,FALSE),0)</f>
        <v>1.814E-2</v>
      </c>
      <c r="O54" s="104">
        <f>IFERROR(VLOOKUP($B54,'NOV 13'!$A$9:$C$520,3,FALSE),0)</f>
        <v>0.11743000000000001</v>
      </c>
      <c r="P54" s="104">
        <f>IFERROR(VLOOKUP($B54,'DIC 13'!$A$9:$C$520,3,FALSE),0)</f>
        <v>0.1782</v>
      </c>
    </row>
    <row r="55" spans="1:16" s="13" customFormat="1" ht="15">
      <c r="A55" s="107">
        <v>49</v>
      </c>
      <c r="B55" s="46">
        <v>53</v>
      </c>
      <c r="C55" s="44" t="s">
        <v>619</v>
      </c>
      <c r="D55" s="110"/>
      <c r="E55" s="104"/>
      <c r="F55" s="104"/>
      <c r="G55" s="104"/>
      <c r="H55" s="104"/>
      <c r="I55" s="104"/>
      <c r="J55" s="104"/>
      <c r="K55" s="104"/>
      <c r="L55" s="104"/>
      <c r="M55" s="104"/>
      <c r="N55" s="104">
        <f>IFERROR(VLOOKUP($B55,'OCT 13'!$A$9:$C$520,3,FALSE),0)</f>
        <v>0.30199999999999999</v>
      </c>
      <c r="O55" s="104">
        <f>IFERROR(VLOOKUP($B55,'NOV 13'!$A$9:$C$520,3,FALSE),0)</f>
        <v>2.2317499999999999</v>
      </c>
      <c r="P55" s="104">
        <f>IFERROR(VLOOKUP($B55,'DIC 13'!$A$9:$C$520,3,FALSE),0)</f>
        <v>3.8374999999999999</v>
      </c>
    </row>
    <row r="56" spans="1:16" ht="15">
      <c r="A56" s="100">
        <v>50</v>
      </c>
      <c r="B56" s="32">
        <v>5301</v>
      </c>
      <c r="C56" s="33" t="s">
        <v>620</v>
      </c>
      <c r="D56" s="110"/>
      <c r="E56" s="104"/>
      <c r="F56" s="104"/>
      <c r="G56" s="104"/>
      <c r="H56" s="104"/>
      <c r="I56" s="104"/>
      <c r="J56" s="104"/>
      <c r="K56" s="104"/>
      <c r="L56" s="104"/>
      <c r="M56" s="104"/>
      <c r="N56" s="104">
        <f>IFERROR(VLOOKUP($B56,'OCT 13'!$A$9:$C$520,3,FALSE),0)</f>
        <v>0.30199999999999999</v>
      </c>
      <c r="O56" s="104">
        <f>IFERROR(VLOOKUP($B56,'NOV 13'!$A$9:$C$520,3,FALSE),0)</f>
        <v>2.2317499999999999</v>
      </c>
      <c r="P56" s="104">
        <f>IFERROR(VLOOKUP($B56,'DIC 13'!$A$9:$C$520,3,FALSE),0)</f>
        <v>3.8374999999999999</v>
      </c>
    </row>
    <row r="57" spans="1:16" ht="15">
      <c r="A57" s="100">
        <v>51</v>
      </c>
      <c r="B57" s="32">
        <v>5302</v>
      </c>
      <c r="C57" s="33" t="s">
        <v>621</v>
      </c>
      <c r="D57" s="110"/>
      <c r="E57" s="104"/>
      <c r="F57" s="104"/>
      <c r="G57" s="104"/>
      <c r="H57" s="104"/>
      <c r="I57" s="104"/>
      <c r="J57" s="104"/>
      <c r="K57" s="104"/>
      <c r="L57" s="104"/>
      <c r="M57" s="104"/>
      <c r="N57" s="104">
        <f>IFERROR(VLOOKUP($B57,'OCT 13'!$A$9:$C$520,3,FALSE),0)</f>
        <v>0</v>
      </c>
      <c r="O57" s="104">
        <f>IFERROR(VLOOKUP($B57,'NOV 13'!$A$9:$C$520,3,FALSE),0)</f>
        <v>0</v>
      </c>
      <c r="P57" s="104">
        <f>IFERROR(VLOOKUP($B57,'DIC 13'!$A$9:$C$520,3,FALSE),0)</f>
        <v>0</v>
      </c>
    </row>
    <row r="58" spans="1:16" ht="15">
      <c r="A58" s="100">
        <v>52</v>
      </c>
      <c r="B58" s="32">
        <v>5303</v>
      </c>
      <c r="C58" s="33" t="s">
        <v>622</v>
      </c>
      <c r="D58" s="110"/>
      <c r="E58" s="104"/>
      <c r="F58" s="104"/>
      <c r="G58" s="104"/>
      <c r="H58" s="104"/>
      <c r="I58" s="104"/>
      <c r="J58" s="104"/>
      <c r="K58" s="104"/>
      <c r="L58" s="104"/>
      <c r="M58" s="104"/>
      <c r="N58" s="104">
        <f>IFERROR(VLOOKUP($B58,'OCT 13'!$A$9:$C$520,3,FALSE),0)</f>
        <v>0</v>
      </c>
      <c r="O58" s="104">
        <f>IFERROR(VLOOKUP($B58,'NOV 13'!$A$9:$C$520,3,FALSE),0)</f>
        <v>0</v>
      </c>
      <c r="P58" s="104">
        <f>IFERROR(VLOOKUP($B58,'DIC 13'!$A$9:$C$520,3,FALSE),0)</f>
        <v>0</v>
      </c>
    </row>
    <row r="59" spans="1:16" ht="15">
      <c r="A59" s="100">
        <v>53</v>
      </c>
      <c r="B59" s="32">
        <v>5304</v>
      </c>
      <c r="C59" s="33" t="s">
        <v>623</v>
      </c>
      <c r="D59" s="110"/>
      <c r="E59" s="104"/>
      <c r="F59" s="104"/>
      <c r="G59" s="104"/>
      <c r="H59" s="104"/>
      <c r="I59" s="104"/>
      <c r="J59" s="104"/>
      <c r="K59" s="104"/>
      <c r="L59" s="104"/>
      <c r="M59" s="104"/>
      <c r="N59" s="104">
        <f>IFERROR(VLOOKUP($B59,'OCT 13'!$A$9:$C$520,3,FALSE),0)</f>
        <v>0</v>
      </c>
      <c r="O59" s="104">
        <f>IFERROR(VLOOKUP($B59,'NOV 13'!$A$9:$C$520,3,FALSE),0)</f>
        <v>0</v>
      </c>
      <c r="P59" s="104">
        <f>IFERROR(VLOOKUP($B59,'DIC 13'!$A$9:$C$520,3,FALSE),0)</f>
        <v>0</v>
      </c>
    </row>
    <row r="60" spans="1:16" ht="15">
      <c r="A60" s="100">
        <v>54</v>
      </c>
      <c r="B60" s="32">
        <v>5305</v>
      </c>
      <c r="C60" s="33" t="s">
        <v>624</v>
      </c>
      <c r="D60" s="110"/>
      <c r="E60" s="104"/>
      <c r="F60" s="104"/>
      <c r="G60" s="104"/>
      <c r="H60" s="104"/>
      <c r="I60" s="104"/>
      <c r="J60" s="104"/>
      <c r="K60" s="104"/>
      <c r="L60" s="104"/>
      <c r="M60" s="104"/>
      <c r="N60" s="104">
        <f>IFERROR(VLOOKUP($B60,'OCT 13'!$A$9:$C$520,3,FALSE),0)</f>
        <v>0</v>
      </c>
      <c r="O60" s="104">
        <f>IFERROR(VLOOKUP($B60,'NOV 13'!$A$9:$C$520,3,FALSE),0)</f>
        <v>0</v>
      </c>
      <c r="P60" s="104">
        <f>IFERROR(VLOOKUP($B60,'DIC 13'!$A$9:$C$520,3,FALSE),0)</f>
        <v>0</v>
      </c>
    </row>
    <row r="61" spans="1:16" s="13" customFormat="1" ht="15">
      <c r="A61" s="107">
        <v>55</v>
      </c>
      <c r="B61" s="46">
        <v>43</v>
      </c>
      <c r="C61" s="44" t="s">
        <v>625</v>
      </c>
      <c r="D61" s="110"/>
      <c r="E61" s="104"/>
      <c r="F61" s="104"/>
      <c r="G61" s="104"/>
      <c r="H61" s="104"/>
      <c r="I61" s="104"/>
      <c r="J61" s="104"/>
      <c r="K61" s="104"/>
      <c r="L61" s="104"/>
      <c r="M61" s="104"/>
      <c r="N61" s="104">
        <f>IFERROR(VLOOKUP($B61,'OCT 13'!$A$9:$C$520,3,FALSE),0)</f>
        <v>2.7299999999999998E-3</v>
      </c>
      <c r="O61" s="104">
        <f>IFERROR(VLOOKUP($B61,'NOV 13'!$A$9:$C$520,3,FALSE),0)</f>
        <v>0.7055800000000001</v>
      </c>
      <c r="P61" s="104">
        <f>IFERROR(VLOOKUP($B61,'DIC 13'!$A$9:$C$520,3,FALSE),0)</f>
        <v>2.50861</v>
      </c>
    </row>
    <row r="62" spans="1:16" ht="15">
      <c r="A62" s="100">
        <v>56</v>
      </c>
      <c r="B62" s="32">
        <v>4301</v>
      </c>
      <c r="C62" s="33" t="s">
        <v>626</v>
      </c>
      <c r="D62" s="110"/>
      <c r="E62" s="104"/>
      <c r="F62" s="104"/>
      <c r="G62" s="104"/>
      <c r="H62" s="104"/>
      <c r="I62" s="104"/>
      <c r="J62" s="104"/>
      <c r="K62" s="104"/>
      <c r="L62" s="104"/>
      <c r="M62" s="104"/>
      <c r="N62" s="104">
        <f>IFERROR(VLOOKUP($B62,'OCT 13'!$A$9:$C$520,3,FALSE),0)</f>
        <v>2.7299999999999998E-3</v>
      </c>
      <c r="O62" s="104">
        <f>IFERROR(VLOOKUP($B62,'NOV 13'!$A$9:$C$520,3,FALSE),0)</f>
        <v>0.7055800000000001</v>
      </c>
      <c r="P62" s="104">
        <f>IFERROR(VLOOKUP($B62,'DIC 13'!$A$9:$C$520,3,FALSE),0)</f>
        <v>2.50861</v>
      </c>
    </row>
    <row r="63" spans="1:16" ht="15">
      <c r="A63" s="100">
        <v>57</v>
      </c>
      <c r="B63" s="32">
        <v>4302</v>
      </c>
      <c r="C63" s="33" t="s">
        <v>621</v>
      </c>
      <c r="D63" s="110"/>
      <c r="E63" s="104"/>
      <c r="F63" s="104"/>
      <c r="G63" s="104"/>
      <c r="H63" s="104"/>
      <c r="I63" s="104"/>
      <c r="J63" s="104"/>
      <c r="K63" s="104"/>
      <c r="L63" s="104"/>
      <c r="M63" s="104"/>
      <c r="N63" s="104">
        <f>IFERROR(VLOOKUP($B63,'OCT 13'!$A$9:$C$520,3,FALSE),0)</f>
        <v>0</v>
      </c>
      <c r="O63" s="104">
        <f>IFERROR(VLOOKUP($B63,'NOV 13'!$A$9:$C$520,3,FALSE),0)</f>
        <v>0</v>
      </c>
      <c r="P63" s="104">
        <f>IFERROR(VLOOKUP($B63,'DIC 13'!$A$9:$C$520,3,FALSE),0)</f>
        <v>0</v>
      </c>
    </row>
    <row r="64" spans="1:16" ht="15">
      <c r="A64" s="100">
        <v>58</v>
      </c>
      <c r="B64" s="32">
        <v>4303</v>
      </c>
      <c r="C64" s="33" t="s">
        <v>622</v>
      </c>
      <c r="D64" s="110"/>
      <c r="E64" s="104"/>
      <c r="F64" s="104"/>
      <c r="G64" s="104"/>
      <c r="H64" s="104"/>
      <c r="I64" s="104"/>
      <c r="J64" s="104"/>
      <c r="K64" s="104"/>
      <c r="L64" s="104"/>
      <c r="M64" s="104"/>
      <c r="N64" s="104">
        <f>IFERROR(VLOOKUP($B64,'OCT 13'!$A$9:$C$520,3,FALSE),0)</f>
        <v>0</v>
      </c>
      <c r="O64" s="104">
        <f>IFERROR(VLOOKUP($B64,'NOV 13'!$A$9:$C$520,3,FALSE),0)</f>
        <v>0</v>
      </c>
      <c r="P64" s="104">
        <f>IFERROR(VLOOKUP($B64,'DIC 13'!$A$9:$C$520,3,FALSE),0)</f>
        <v>0</v>
      </c>
    </row>
    <row r="65" spans="1:16" ht="15">
      <c r="A65" s="100">
        <v>59</v>
      </c>
      <c r="B65" s="32">
        <v>4304</v>
      </c>
      <c r="C65" s="33" t="s">
        <v>627</v>
      </c>
      <c r="D65" s="110"/>
      <c r="E65" s="104"/>
      <c r="F65" s="104"/>
      <c r="G65" s="104"/>
      <c r="H65" s="104"/>
      <c r="I65" s="104"/>
      <c r="J65" s="104"/>
      <c r="K65" s="104"/>
      <c r="L65" s="104"/>
      <c r="M65" s="104"/>
      <c r="N65" s="104">
        <f>IFERROR(VLOOKUP($B65,'OCT 13'!$A$9:$C$520,3,FALSE),0)</f>
        <v>0</v>
      </c>
      <c r="O65" s="104">
        <f>IFERROR(VLOOKUP($B65,'NOV 13'!$A$9:$C$520,3,FALSE),0)</f>
        <v>0</v>
      </c>
      <c r="P65" s="104">
        <f>IFERROR(VLOOKUP($B65,'DIC 13'!$A$9:$C$520,3,FALSE),0)</f>
        <v>0</v>
      </c>
    </row>
    <row r="66" spans="1:16" s="13" customFormat="1" ht="15">
      <c r="A66" s="107">
        <v>60</v>
      </c>
      <c r="B66" s="46"/>
      <c r="C66" s="44" t="s">
        <v>628</v>
      </c>
      <c r="D66" s="110"/>
      <c r="E66" s="104"/>
      <c r="F66" s="104"/>
      <c r="G66" s="104"/>
      <c r="H66" s="104"/>
      <c r="I66" s="104"/>
      <c r="J66" s="104"/>
      <c r="K66" s="104"/>
      <c r="L66" s="104"/>
      <c r="M66" s="104"/>
      <c r="N66" s="126">
        <f>+N32+N34+N42+N55-N48-N61</f>
        <v>0.58640999999999999</v>
      </c>
      <c r="O66" s="126">
        <f t="shared" ref="O66:P66" si="2">+O32+O34+O42+O55-O48-O61</f>
        <v>1.7140199999999994</v>
      </c>
      <c r="P66" s="126">
        <f t="shared" si="2"/>
        <v>1.4559700000000002</v>
      </c>
    </row>
    <row r="67" spans="1:16" ht="15">
      <c r="A67" s="100">
        <v>61</v>
      </c>
      <c r="B67" s="32"/>
      <c r="C67" s="33"/>
      <c r="D67" s="110"/>
      <c r="E67" s="104"/>
      <c r="F67" s="104"/>
      <c r="G67" s="104"/>
      <c r="H67" s="104"/>
      <c r="I67" s="104"/>
      <c r="J67" s="104"/>
      <c r="K67" s="104"/>
      <c r="L67" s="104"/>
      <c r="M67" s="104"/>
      <c r="N67" s="104">
        <f>IFERROR(VLOOKUP($B67,'OCT 13'!$A$9:$C$520,3,FALSE),0)</f>
        <v>0</v>
      </c>
      <c r="O67" s="104">
        <f>IFERROR(VLOOKUP($B67,'NOV 13'!$A$9:$C$520,3,FALSE),0)</f>
        <v>0</v>
      </c>
      <c r="P67" s="104">
        <f>IFERROR(VLOOKUP($B67,'DIC 13'!$A$9:$C$520,3,FALSE),0)</f>
        <v>0</v>
      </c>
    </row>
    <row r="68" spans="1:16" s="13" customFormat="1" ht="15">
      <c r="A68" s="107">
        <v>62</v>
      </c>
      <c r="B68" s="46">
        <v>44</v>
      </c>
      <c r="C68" s="44" t="s">
        <v>531</v>
      </c>
      <c r="D68" s="110"/>
      <c r="E68" s="104"/>
      <c r="F68" s="104"/>
      <c r="G68" s="104"/>
      <c r="H68" s="104"/>
      <c r="I68" s="104"/>
      <c r="J68" s="104"/>
      <c r="K68" s="104"/>
      <c r="L68" s="104"/>
      <c r="M68" s="104"/>
      <c r="N68" s="104">
        <f>IFERROR(VLOOKUP($B68,'OCT 13'!$A$9:$C$520,3,FALSE),0)</f>
        <v>0</v>
      </c>
      <c r="O68" s="104">
        <f>IFERROR(VLOOKUP($B68,'NOV 13'!$A$9:$C$520,3,FALSE),0)</f>
        <v>0</v>
      </c>
      <c r="P68" s="104">
        <f>IFERROR(VLOOKUP($B68,'DIC 13'!$A$9:$C$520,3,FALSE),0)</f>
        <v>0</v>
      </c>
    </row>
    <row r="69" spans="1:16" ht="15">
      <c r="A69" s="100">
        <v>63</v>
      </c>
      <c r="B69" s="32">
        <v>4401</v>
      </c>
      <c r="C69" s="33" t="s">
        <v>629</v>
      </c>
      <c r="D69" s="110"/>
      <c r="E69" s="104"/>
      <c r="F69" s="104"/>
      <c r="G69" s="104"/>
      <c r="H69" s="104"/>
      <c r="I69" s="104"/>
      <c r="J69" s="104"/>
      <c r="K69" s="104"/>
      <c r="L69" s="104"/>
      <c r="M69" s="104"/>
      <c r="N69" s="104">
        <f>IFERROR(VLOOKUP($B69,'OCT 13'!$A$9:$C$520,3,FALSE),0)</f>
        <v>0</v>
      </c>
      <c r="O69" s="104">
        <f>IFERROR(VLOOKUP($B69,'NOV 13'!$A$9:$C$520,3,FALSE),0)</f>
        <v>0</v>
      </c>
      <c r="P69" s="104">
        <f>IFERROR(VLOOKUP($B69,'DIC 13'!$A$9:$C$520,3,FALSE),0)</f>
        <v>0</v>
      </c>
    </row>
    <row r="70" spans="1:16" ht="15">
      <c r="A70" s="100">
        <v>64</v>
      </c>
      <c r="B70" s="32">
        <v>4402</v>
      </c>
      <c r="C70" s="33" t="s">
        <v>600</v>
      </c>
      <c r="D70" s="110"/>
      <c r="E70" s="104"/>
      <c r="F70" s="104"/>
      <c r="G70" s="104"/>
      <c r="H70" s="104"/>
      <c r="I70" s="104"/>
      <c r="J70" s="104"/>
      <c r="K70" s="104"/>
      <c r="L70" s="104"/>
      <c r="M70" s="104"/>
      <c r="N70" s="104">
        <f>IFERROR(VLOOKUP($B70,'OCT 13'!$A$9:$C$520,3,FALSE),0)</f>
        <v>0</v>
      </c>
      <c r="O70" s="104">
        <f>IFERROR(VLOOKUP($B70,'NOV 13'!$A$9:$C$520,3,FALSE),0)</f>
        <v>0</v>
      </c>
      <c r="P70" s="104">
        <f>IFERROR(VLOOKUP($B70,'DIC 13'!$A$9:$C$520,3,FALSE),0)</f>
        <v>0</v>
      </c>
    </row>
    <row r="71" spans="1:16" ht="15">
      <c r="A71" s="100">
        <v>65</v>
      </c>
      <c r="B71" s="32">
        <v>4403</v>
      </c>
      <c r="C71" s="33" t="s">
        <v>630</v>
      </c>
      <c r="D71" s="110"/>
      <c r="E71" s="104"/>
      <c r="F71" s="104"/>
      <c r="G71" s="104"/>
      <c r="H71" s="104"/>
      <c r="I71" s="104"/>
      <c r="J71" s="104"/>
      <c r="K71" s="104"/>
      <c r="L71" s="104"/>
      <c r="M71" s="104"/>
      <c r="N71" s="104">
        <f>IFERROR(VLOOKUP($B71,'OCT 13'!$A$9:$C$520,3,FALSE),0)</f>
        <v>0</v>
      </c>
      <c r="O71" s="104">
        <f>IFERROR(VLOOKUP($B71,'NOV 13'!$A$9:$C$520,3,FALSE),0)</f>
        <v>0</v>
      </c>
      <c r="P71" s="104">
        <f>IFERROR(VLOOKUP($B71,'DIC 13'!$A$9:$C$520,3,FALSE),0)</f>
        <v>0</v>
      </c>
    </row>
    <row r="72" spans="1:16" ht="15">
      <c r="A72" s="100">
        <v>66</v>
      </c>
      <c r="B72" s="32">
        <v>4404</v>
      </c>
      <c r="C72" s="33" t="s">
        <v>631</v>
      </c>
      <c r="D72" s="110"/>
      <c r="E72" s="104"/>
      <c r="F72" s="104"/>
      <c r="G72" s="104"/>
      <c r="H72" s="104"/>
      <c r="I72" s="104"/>
      <c r="J72" s="104"/>
      <c r="K72" s="104"/>
      <c r="L72" s="104"/>
      <c r="M72" s="104"/>
      <c r="N72" s="104">
        <f>IFERROR(VLOOKUP($B72,'OCT 13'!$A$9:$C$520,3,FALSE),0)</f>
        <v>0</v>
      </c>
      <c r="O72" s="104">
        <f>IFERROR(VLOOKUP($B72,'NOV 13'!$A$9:$C$520,3,FALSE),0)</f>
        <v>0</v>
      </c>
      <c r="P72" s="104">
        <f>IFERROR(VLOOKUP($B72,'DIC 13'!$A$9:$C$520,3,FALSE),0)</f>
        <v>0</v>
      </c>
    </row>
    <row r="73" spans="1:16" ht="15">
      <c r="A73" s="100">
        <v>67</v>
      </c>
      <c r="B73" s="32">
        <v>4405</v>
      </c>
      <c r="C73" s="33" t="s">
        <v>632</v>
      </c>
      <c r="D73" s="110"/>
      <c r="E73" s="104"/>
      <c r="F73" s="104"/>
      <c r="G73" s="104"/>
      <c r="H73" s="104"/>
      <c r="I73" s="104"/>
      <c r="J73" s="104"/>
      <c r="K73" s="104"/>
      <c r="L73" s="104"/>
      <c r="M73" s="104"/>
      <c r="N73" s="104">
        <f>IFERROR(VLOOKUP($B73,'OCT 13'!$A$9:$C$520,3,FALSE),0)</f>
        <v>0</v>
      </c>
      <c r="O73" s="104">
        <f>IFERROR(VLOOKUP($B73,'NOV 13'!$A$9:$C$520,3,FALSE),0)</f>
        <v>0</v>
      </c>
      <c r="P73" s="104">
        <f>IFERROR(VLOOKUP($B73,'DIC 13'!$A$9:$C$520,3,FALSE),0)</f>
        <v>0</v>
      </c>
    </row>
    <row r="74" spans="1:16" ht="15">
      <c r="A74" s="100">
        <v>68</v>
      </c>
      <c r="B74" s="32">
        <v>4406</v>
      </c>
      <c r="C74" s="33" t="s">
        <v>614</v>
      </c>
      <c r="D74" s="110"/>
      <c r="E74" s="104"/>
      <c r="F74" s="104"/>
      <c r="G74" s="104"/>
      <c r="H74" s="104"/>
      <c r="I74" s="104"/>
      <c r="J74" s="104"/>
      <c r="K74" s="104"/>
      <c r="L74" s="104"/>
      <c r="M74" s="104"/>
      <c r="N74" s="104">
        <f>IFERROR(VLOOKUP($B74,'OCT 13'!$A$9:$C$520,3,FALSE),0)</f>
        <v>0</v>
      </c>
      <c r="O74" s="104">
        <f>IFERROR(VLOOKUP($B74,'NOV 13'!$A$9:$C$520,3,FALSE),0)</f>
        <v>0</v>
      </c>
      <c r="P74" s="104">
        <f>IFERROR(VLOOKUP($B74,'DIC 13'!$A$9:$C$520,3,FALSE),0)</f>
        <v>0</v>
      </c>
    </row>
    <row r="75" spans="1:16" s="13" customFormat="1" ht="15">
      <c r="A75" s="107">
        <v>69</v>
      </c>
      <c r="B75" s="46"/>
      <c r="C75" s="44" t="s">
        <v>633</v>
      </c>
      <c r="D75" s="110"/>
      <c r="E75" s="104"/>
      <c r="F75" s="104"/>
      <c r="G75" s="104"/>
      <c r="H75" s="104"/>
      <c r="I75" s="104"/>
      <c r="J75" s="104"/>
      <c r="K75" s="104"/>
      <c r="L75" s="104"/>
      <c r="M75" s="104"/>
      <c r="N75" s="126">
        <f>+N66-N68</f>
        <v>0.58640999999999999</v>
      </c>
      <c r="O75" s="126">
        <f t="shared" ref="O75:P75" si="3">+O66-O68</f>
        <v>1.7140199999999994</v>
      </c>
      <c r="P75" s="126">
        <f t="shared" si="3"/>
        <v>1.4559700000000002</v>
      </c>
    </row>
    <row r="76" spans="1:16" ht="15">
      <c r="A76" s="100">
        <v>70</v>
      </c>
      <c r="B76" s="32"/>
      <c r="C76" s="33"/>
      <c r="D76" s="110"/>
      <c r="E76" s="104"/>
      <c r="F76" s="104"/>
      <c r="G76" s="104"/>
      <c r="H76" s="104"/>
      <c r="I76" s="104"/>
      <c r="J76" s="104"/>
      <c r="K76" s="104"/>
      <c r="L76" s="104"/>
      <c r="M76" s="104"/>
      <c r="N76" s="104">
        <f>IFERROR(VLOOKUP($B76,'OCT 13'!$A$9:$C$520,3,FALSE),0)</f>
        <v>0</v>
      </c>
      <c r="O76" s="104">
        <f>IFERROR(VLOOKUP($B76,'NOV 13'!$A$9:$C$520,3,FALSE),0)</f>
        <v>0</v>
      </c>
      <c r="P76" s="104">
        <f>IFERROR(VLOOKUP($B76,'DIC 13'!$A$9:$C$520,3,FALSE),0)</f>
        <v>0</v>
      </c>
    </row>
    <row r="77" spans="1:16" s="13" customFormat="1" ht="15">
      <c r="A77" s="107">
        <v>71</v>
      </c>
      <c r="B77" s="46">
        <v>45</v>
      </c>
      <c r="C77" s="44" t="s">
        <v>634</v>
      </c>
      <c r="D77" s="110"/>
      <c r="E77" s="104"/>
      <c r="F77" s="104"/>
      <c r="G77" s="104"/>
      <c r="H77" s="104"/>
      <c r="I77" s="104"/>
      <c r="J77" s="104"/>
      <c r="K77" s="104"/>
      <c r="L77" s="104"/>
      <c r="M77" s="104"/>
      <c r="N77" s="104">
        <f>IFERROR(VLOOKUP($B77,'OCT 13'!$A$9:$C$520,3,FALSE),0)</f>
        <v>12.427160000000001</v>
      </c>
      <c r="O77" s="104">
        <f>IFERROR(VLOOKUP($B77,'NOV 13'!$A$9:$C$520,3,FALSE),0)</f>
        <v>50.470320000000001</v>
      </c>
      <c r="P77" s="104">
        <f>IFERROR(VLOOKUP($B77,'DIC 13'!$A$9:$C$520,3,FALSE),0)</f>
        <v>85.243470000000002</v>
      </c>
    </row>
    <row r="78" spans="1:16" ht="15">
      <c r="A78" s="100">
        <v>72</v>
      </c>
      <c r="B78" s="32">
        <v>4501</v>
      </c>
      <c r="C78" s="33" t="s">
        <v>635</v>
      </c>
      <c r="D78" s="110"/>
      <c r="E78" s="104"/>
      <c r="F78" s="104"/>
      <c r="G78" s="104"/>
      <c r="H78" s="104"/>
      <c r="I78" s="104"/>
      <c r="J78" s="104"/>
      <c r="K78" s="104"/>
      <c r="L78" s="104"/>
      <c r="M78" s="104"/>
      <c r="N78" s="104">
        <f>IFERROR(VLOOKUP($B78,'OCT 13'!$A$9:$C$520,3,FALSE),0)</f>
        <v>8.1880900000000008</v>
      </c>
      <c r="O78" s="104">
        <f>IFERROR(VLOOKUP($B78,'NOV 13'!$A$9:$C$520,3,FALSE),0)</f>
        <v>24.192490000000003</v>
      </c>
      <c r="P78" s="104">
        <f>IFERROR(VLOOKUP($B78,'DIC 13'!$A$9:$C$520,3,FALSE),0)</f>
        <v>41.69567</v>
      </c>
    </row>
    <row r="79" spans="1:16" ht="15">
      <c r="A79" s="100">
        <v>73</v>
      </c>
      <c r="B79" s="32">
        <v>4502</v>
      </c>
      <c r="C79" s="33" t="s">
        <v>636</v>
      </c>
      <c r="D79" s="110"/>
      <c r="E79" s="104"/>
      <c r="F79" s="104"/>
      <c r="G79" s="104"/>
      <c r="H79" s="104"/>
      <c r="I79" s="104"/>
      <c r="J79" s="104"/>
      <c r="K79" s="104"/>
      <c r="L79" s="104"/>
      <c r="M79" s="104"/>
      <c r="N79" s="104">
        <f>IFERROR(VLOOKUP($B79,'OCT 13'!$A$9:$C$520,3,FALSE),0)</f>
        <v>1.068E-2</v>
      </c>
      <c r="O79" s="104">
        <f>IFERROR(VLOOKUP($B79,'NOV 13'!$A$9:$C$520,3,FALSE),0)</f>
        <v>3.9005000000000001</v>
      </c>
      <c r="P79" s="104">
        <f>IFERROR(VLOOKUP($B79,'DIC 13'!$A$9:$C$520,3,FALSE),0)</f>
        <v>11.4605</v>
      </c>
    </row>
    <row r="80" spans="1:16" ht="15">
      <c r="A80" s="100">
        <v>74</v>
      </c>
      <c r="B80" s="32">
        <v>4503</v>
      </c>
      <c r="C80" s="33" t="s">
        <v>637</v>
      </c>
      <c r="D80" s="110"/>
      <c r="E80" s="104"/>
      <c r="F80" s="104"/>
      <c r="G80" s="104"/>
      <c r="H80" s="104"/>
      <c r="I80" s="104"/>
      <c r="J80" s="104"/>
      <c r="K80" s="104"/>
      <c r="L80" s="104"/>
      <c r="M80" s="104"/>
      <c r="N80" s="104">
        <f>IFERROR(VLOOKUP($B80,'OCT 13'!$A$9:$C$520,3,FALSE),0)</f>
        <v>0</v>
      </c>
      <c r="O80" s="104">
        <f>IFERROR(VLOOKUP($B80,'NOV 13'!$A$9:$C$520,3,FALSE),0)</f>
        <v>5.5263299999999997</v>
      </c>
      <c r="P80" s="104">
        <f>IFERROR(VLOOKUP($B80,'DIC 13'!$A$9:$C$520,3,FALSE),0)</f>
        <v>8.8262999999999998</v>
      </c>
    </row>
    <row r="81" spans="1:16" ht="15">
      <c r="A81" s="100">
        <v>75</v>
      </c>
      <c r="B81" s="32">
        <v>4504</v>
      </c>
      <c r="C81" s="33" t="s">
        <v>638</v>
      </c>
      <c r="D81" s="110"/>
      <c r="E81" s="104"/>
      <c r="F81" s="104"/>
      <c r="G81" s="104"/>
      <c r="H81" s="104"/>
      <c r="I81" s="104"/>
      <c r="J81" s="104"/>
      <c r="K81" s="104"/>
      <c r="L81" s="104"/>
      <c r="M81" s="104"/>
      <c r="N81" s="104">
        <f>IFERROR(VLOOKUP($B81,'OCT 13'!$A$9:$C$520,3,FALSE),0)</f>
        <v>1.1519999999999999E-2</v>
      </c>
      <c r="O81" s="104">
        <f>IFERROR(VLOOKUP($B81,'NOV 13'!$A$9:$C$520,3,FALSE),0)</f>
        <v>0.42379</v>
      </c>
      <c r="P81" s="104">
        <f>IFERROR(VLOOKUP($B81,'DIC 13'!$A$9:$C$520,3,FALSE),0)</f>
        <v>0.42379</v>
      </c>
    </row>
    <row r="82" spans="1:16" ht="15">
      <c r="A82" s="100">
        <v>76</v>
      </c>
      <c r="B82" s="32">
        <v>4505</v>
      </c>
      <c r="C82" s="33" t="s">
        <v>639</v>
      </c>
      <c r="D82" s="110"/>
      <c r="E82" s="104"/>
      <c r="F82" s="104"/>
      <c r="G82" s="104"/>
      <c r="H82" s="104"/>
      <c r="I82" s="104"/>
      <c r="J82" s="104"/>
      <c r="K82" s="104"/>
      <c r="L82" s="104"/>
      <c r="M82" s="104"/>
      <c r="N82" s="104">
        <f>IFERROR(VLOOKUP($B82,'OCT 13'!$A$9:$C$520,3,FALSE),0)</f>
        <v>0</v>
      </c>
      <c r="O82" s="104">
        <f>IFERROR(VLOOKUP($B82,'NOV 13'!$A$9:$C$520,3,FALSE),0)</f>
        <v>2.3410799999999998</v>
      </c>
      <c r="P82" s="104">
        <f>IFERROR(VLOOKUP($B82,'DIC 13'!$A$9:$C$520,3,FALSE),0)</f>
        <v>4.8476800000000004</v>
      </c>
    </row>
    <row r="83" spans="1:16" ht="15">
      <c r="A83" s="100">
        <v>77</v>
      </c>
      <c r="B83" s="32">
        <v>4506</v>
      </c>
      <c r="C83" s="33" t="s">
        <v>640</v>
      </c>
      <c r="D83" s="110"/>
      <c r="E83" s="104"/>
      <c r="F83" s="104"/>
      <c r="G83" s="104"/>
      <c r="H83" s="104"/>
      <c r="I83" s="104"/>
      <c r="J83" s="104"/>
      <c r="K83" s="104"/>
      <c r="L83" s="104"/>
      <c r="M83" s="104"/>
      <c r="N83" s="104">
        <f>IFERROR(VLOOKUP($B83,'OCT 13'!$A$9:$C$520,3,FALSE),0)</f>
        <v>0</v>
      </c>
      <c r="O83" s="104">
        <f>IFERROR(VLOOKUP($B83,'NOV 13'!$A$9:$C$520,3,FALSE),0)</f>
        <v>0.11364</v>
      </c>
      <c r="P83" s="104">
        <f>IFERROR(VLOOKUP($B83,'DIC 13'!$A$9:$C$520,3,FALSE),0)</f>
        <v>0.22728000000000001</v>
      </c>
    </row>
    <row r="84" spans="1:16" ht="15">
      <c r="A84" s="100">
        <v>78</v>
      </c>
      <c r="B84" s="32">
        <v>4507</v>
      </c>
      <c r="C84" s="33" t="s">
        <v>641</v>
      </c>
      <c r="D84" s="110"/>
      <c r="E84" s="104"/>
      <c r="F84" s="104"/>
      <c r="G84" s="104"/>
      <c r="H84" s="104"/>
      <c r="I84" s="104"/>
      <c r="J84" s="104"/>
      <c r="K84" s="104"/>
      <c r="L84" s="104"/>
      <c r="M84" s="104"/>
      <c r="N84" s="104">
        <f>IFERROR(VLOOKUP($B84,'NOV 13'!$A$9:$C$520,3,FALSE),0)</f>
        <v>13.972490000000001</v>
      </c>
      <c r="O84" s="104">
        <f>IFERROR(VLOOKUP($B84,'NOV 13'!$A$9:$C$520,3,FALSE),0)</f>
        <v>13.972490000000001</v>
      </c>
      <c r="P84" s="104">
        <f>IFERROR(VLOOKUP($B84,'DIC 13'!$A$9:$C$520,3,FALSE),0)</f>
        <v>17.762250000000002</v>
      </c>
    </row>
    <row r="85" spans="1:16" s="13" customFormat="1" ht="15">
      <c r="A85" s="107">
        <v>79</v>
      </c>
      <c r="B85" s="46"/>
      <c r="C85" s="44" t="s">
        <v>642</v>
      </c>
      <c r="D85" s="110"/>
      <c r="E85" s="104"/>
      <c r="F85" s="104"/>
      <c r="G85" s="104"/>
      <c r="H85" s="104"/>
      <c r="I85" s="104"/>
      <c r="J85" s="104"/>
      <c r="K85" s="104"/>
      <c r="L85" s="104"/>
      <c r="M85" s="104"/>
      <c r="N85" s="126">
        <f>+N75-N77</f>
        <v>-11.84075</v>
      </c>
      <c r="O85" s="126">
        <f t="shared" ref="O85:P85" si="4">+O75-O77</f>
        <v>-48.756300000000003</v>
      </c>
      <c r="P85" s="126">
        <f t="shared" si="4"/>
        <v>-83.787500000000009</v>
      </c>
    </row>
    <row r="86" spans="1:16" ht="15">
      <c r="A86" s="100">
        <v>80</v>
      </c>
      <c r="B86" s="32"/>
      <c r="C86" s="33"/>
      <c r="D86" s="110"/>
      <c r="E86" s="104"/>
      <c r="F86" s="104"/>
      <c r="G86" s="104"/>
      <c r="H86" s="104"/>
      <c r="I86" s="104"/>
      <c r="J86" s="104"/>
      <c r="K86" s="104"/>
      <c r="L86" s="104"/>
      <c r="M86" s="104"/>
      <c r="N86" s="104">
        <f>IFERROR(VLOOKUP($B86,'OCT 13'!$A$9:$C$520,3,FALSE),0)</f>
        <v>0</v>
      </c>
      <c r="O86" s="104">
        <f>IFERROR(VLOOKUP($B86,'NOV 13'!$A$9:$C$520,3,FALSE),0)</f>
        <v>0</v>
      </c>
      <c r="P86" s="104">
        <f>IFERROR(VLOOKUP($B86,'DIC 13'!$A$9:$C$520,3,FALSE),0)</f>
        <v>0</v>
      </c>
    </row>
    <row r="87" spans="1:16" s="13" customFormat="1" ht="15">
      <c r="A87" s="107">
        <v>81</v>
      </c>
      <c r="B87" s="46">
        <v>55</v>
      </c>
      <c r="C87" s="44" t="s">
        <v>643</v>
      </c>
      <c r="D87" s="110"/>
      <c r="E87" s="104"/>
      <c r="F87" s="104"/>
      <c r="G87" s="104"/>
      <c r="H87" s="104"/>
      <c r="I87" s="104"/>
      <c r="J87" s="104"/>
      <c r="K87" s="104"/>
      <c r="L87" s="104"/>
      <c r="M87" s="104"/>
      <c r="N87" s="104">
        <f>IFERROR(VLOOKUP($B87,'OCT 13'!$A$9:$C$520,3,FALSE),0)</f>
        <v>4.1198399999999999</v>
      </c>
      <c r="O87" s="104">
        <f>IFERROR(VLOOKUP($B87,'NOV 13'!$A$9:$C$520,3,FALSE),0)</f>
        <v>39.0839</v>
      </c>
      <c r="P87" s="104">
        <f>IFERROR(VLOOKUP($B87,'DIC 13'!$A$9:$C$520,3,FALSE),0)</f>
        <v>75.64188</v>
      </c>
    </row>
    <row r="88" spans="1:16" ht="15">
      <c r="A88" s="100">
        <v>82</v>
      </c>
      <c r="B88" s="32">
        <v>5502</v>
      </c>
      <c r="C88" s="33" t="s">
        <v>656</v>
      </c>
      <c r="D88" s="110"/>
      <c r="E88" s="104"/>
      <c r="F88" s="104"/>
      <c r="G88" s="104"/>
      <c r="H88" s="104"/>
      <c r="I88" s="104"/>
      <c r="J88" s="104"/>
      <c r="K88" s="104"/>
      <c r="L88" s="104"/>
      <c r="M88" s="104"/>
      <c r="N88" s="104">
        <f>IFERROR(VLOOKUP($B88,'OCT 13'!$A$9:$C$520,3,FALSE),0)</f>
        <v>0</v>
      </c>
      <c r="O88" s="104">
        <f>IFERROR(VLOOKUP($B88,'NOV 13'!$A$9:$C$520,3,FALSE),0)</f>
        <v>0</v>
      </c>
      <c r="P88" s="104">
        <f>IFERROR(VLOOKUP($B88,'DIC 13'!$A$9:$C$520,3,FALSE),0)</f>
        <v>0</v>
      </c>
    </row>
    <row r="89" spans="1:16" ht="15">
      <c r="A89" s="100">
        <v>83</v>
      </c>
      <c r="B89" s="32">
        <v>5590</v>
      </c>
      <c r="C89" s="33" t="s">
        <v>612</v>
      </c>
      <c r="D89" s="110"/>
      <c r="E89" s="104"/>
      <c r="F89" s="104"/>
      <c r="G89" s="104"/>
      <c r="H89" s="104"/>
      <c r="I89" s="104"/>
      <c r="J89" s="104"/>
      <c r="K89" s="104"/>
      <c r="L89" s="104"/>
      <c r="M89" s="104"/>
      <c r="N89" s="104">
        <f>IFERROR(VLOOKUP($B89,'OCT 13'!$A$9:$C$520,3,FALSE),0)</f>
        <v>4.1198399999999999</v>
      </c>
      <c r="O89" s="104">
        <f>IFERROR(VLOOKUP($B89,'NOV 13'!$A$9:$C$520,3,FALSE),0)</f>
        <v>39.0839</v>
      </c>
      <c r="P89" s="104">
        <f>IFERROR(VLOOKUP($B89,'DIC 13'!$A$9:$C$520,3,FALSE),0)</f>
        <v>75.64188</v>
      </c>
    </row>
    <row r="90" spans="1:16" s="13" customFormat="1" ht="15">
      <c r="A90" s="107">
        <v>84</v>
      </c>
      <c r="B90" s="46">
        <v>46</v>
      </c>
      <c r="C90" s="44" t="s">
        <v>644</v>
      </c>
      <c r="D90" s="110"/>
      <c r="E90" s="104"/>
      <c r="F90" s="104"/>
      <c r="G90" s="104"/>
      <c r="H90" s="104"/>
      <c r="I90" s="104"/>
      <c r="J90" s="104"/>
      <c r="K90" s="104"/>
      <c r="L90" s="104"/>
      <c r="M90" s="104"/>
      <c r="N90" s="104">
        <f>IFERROR(VLOOKUP($B90,'OCT 13'!$A$9:$C$520,3,FALSE),0)</f>
        <v>1.01E-3</v>
      </c>
      <c r="O90" s="104">
        <f>IFERROR(VLOOKUP($B90,'NOV 13'!$A$9:$C$520,3,FALSE),0)</f>
        <v>2.2550000000000001E-2</v>
      </c>
      <c r="P90" s="104">
        <f>IFERROR(VLOOKUP($B90,'DIC 13'!$A$9:$C$520,3,FALSE),0)</f>
        <v>0.11070000000000001</v>
      </c>
    </row>
    <row r="91" spans="1:16" ht="15">
      <c r="A91" s="100">
        <v>85</v>
      </c>
      <c r="B91" s="32">
        <v>4690</v>
      </c>
      <c r="C91" s="33" t="s">
        <v>606</v>
      </c>
      <c r="D91" s="110"/>
      <c r="E91" s="104"/>
      <c r="F91" s="104"/>
      <c r="G91" s="104"/>
      <c r="H91" s="104"/>
      <c r="I91" s="104"/>
      <c r="J91" s="104"/>
      <c r="K91" s="104"/>
      <c r="L91" s="104"/>
      <c r="M91" s="104"/>
      <c r="N91" s="104">
        <f>IFERROR(VLOOKUP($B91,'OCT 13'!$A$9:$C$520,3,FALSE),0)</f>
        <v>1.01E-3</v>
      </c>
      <c r="O91" s="104">
        <f>IFERROR(VLOOKUP($B91,'NOV 13'!$A$9:$C$520,3,FALSE),0)</f>
        <v>2.2550000000000001E-2</v>
      </c>
      <c r="P91" s="104">
        <f>IFERROR(VLOOKUP($B91,'DIC 13'!$A$9:$C$520,3,FALSE),0)</f>
        <v>0.11070000000000001</v>
      </c>
    </row>
    <row r="92" spans="1:16" s="13" customFormat="1" ht="15">
      <c r="A92" s="107">
        <v>86</v>
      </c>
      <c r="B92" s="46"/>
      <c r="C92" s="44" t="s">
        <v>645</v>
      </c>
      <c r="D92" s="110"/>
      <c r="E92" s="104"/>
      <c r="F92" s="104"/>
      <c r="G92" s="104"/>
      <c r="H92" s="104"/>
      <c r="I92" s="104"/>
      <c r="J92" s="104"/>
      <c r="K92" s="104"/>
      <c r="L92" s="104"/>
      <c r="M92" s="104"/>
      <c r="N92" s="126">
        <f>+N85+N87-N90</f>
        <v>-7.7219199999999999</v>
      </c>
      <c r="O92" s="126">
        <f t="shared" ref="O92:P92" si="5">+O85+O87-O90</f>
        <v>-9.694950000000004</v>
      </c>
      <c r="P92" s="126">
        <f t="shared" si="5"/>
        <v>-8.2563200000000077</v>
      </c>
    </row>
    <row r="93" spans="1:16" ht="15">
      <c r="A93" s="100">
        <v>87</v>
      </c>
      <c r="B93" s="32"/>
      <c r="C93" s="33"/>
      <c r="D93" s="110"/>
      <c r="E93" s="104"/>
      <c r="F93" s="104"/>
      <c r="G93" s="104"/>
      <c r="H93" s="104"/>
      <c r="I93" s="104"/>
      <c r="J93" s="104"/>
      <c r="K93" s="104"/>
      <c r="L93" s="104"/>
      <c r="M93" s="104"/>
      <c r="N93" s="104">
        <f>IFERROR(VLOOKUP($B93,'OCT 13'!$A$9:$C$520,3,FALSE),0)</f>
        <v>0</v>
      </c>
      <c r="O93" s="104">
        <f>IFERROR(VLOOKUP($B93,'NOV 13'!$A$9:$C$520,3,FALSE),0)</f>
        <v>0</v>
      </c>
      <c r="P93" s="104">
        <f>IFERROR(VLOOKUP($B93,'DIC 13'!$A$9:$C$520,3,FALSE),0)</f>
        <v>0</v>
      </c>
    </row>
    <row r="94" spans="1:16" s="13" customFormat="1" ht="15">
      <c r="A94" s="107">
        <v>88</v>
      </c>
      <c r="B94" s="46">
        <v>56</v>
      </c>
      <c r="C94" s="44" t="s">
        <v>646</v>
      </c>
      <c r="D94" s="110"/>
      <c r="E94" s="104"/>
      <c r="F94" s="104"/>
      <c r="G94" s="104"/>
      <c r="H94" s="104"/>
      <c r="I94" s="104"/>
      <c r="J94" s="104"/>
      <c r="K94" s="104"/>
      <c r="L94" s="104"/>
      <c r="M94" s="104"/>
      <c r="N94" s="104">
        <f>IFERROR(VLOOKUP($B94,'OCT 13'!$A$9:$C$520,3,FALSE),0)</f>
        <v>0</v>
      </c>
      <c r="O94" s="104">
        <f>IFERROR(VLOOKUP($B94,'NOV 13'!$A$9:$C$520,3,FALSE),0)</f>
        <v>8.0000000000000004E-4</v>
      </c>
      <c r="P94" s="104">
        <f>IFERROR(VLOOKUP($B94,'DIC 13'!$A$9:$C$520,3,FALSE),0)</f>
        <v>8.0000000000000004E-4</v>
      </c>
    </row>
    <row r="95" spans="1:16" ht="15">
      <c r="A95" s="100">
        <v>89</v>
      </c>
      <c r="B95" s="32">
        <v>5602</v>
      </c>
      <c r="C95" s="33" t="s">
        <v>647</v>
      </c>
      <c r="D95" s="110"/>
      <c r="E95" s="104"/>
      <c r="F95" s="104"/>
      <c r="G95" s="104"/>
      <c r="H95" s="104"/>
      <c r="I95" s="104"/>
      <c r="J95" s="104"/>
      <c r="K95" s="104"/>
      <c r="L95" s="104"/>
      <c r="M95" s="104"/>
      <c r="N95" s="104">
        <f>IFERROR(VLOOKUP($B95,'OCT 13'!$A$9:$C$520,3,FALSE),0)</f>
        <v>0</v>
      </c>
      <c r="O95" s="104">
        <f>IFERROR(VLOOKUP($B95,'NOV 13'!$A$9:$C$520,3,FALSE),0)</f>
        <v>0</v>
      </c>
      <c r="P95" s="104">
        <f>IFERROR(VLOOKUP($B95,'DIC 13'!$A$9:$C$520,3,FALSE),0)</f>
        <v>0</v>
      </c>
    </row>
    <row r="96" spans="1:16" ht="15">
      <c r="A96" s="100">
        <v>90</v>
      </c>
      <c r="B96" s="32">
        <v>5604</v>
      </c>
      <c r="C96" s="33" t="s">
        <v>648</v>
      </c>
      <c r="D96" s="110"/>
      <c r="E96" s="104"/>
      <c r="F96" s="104"/>
      <c r="G96" s="104"/>
      <c r="H96" s="104"/>
      <c r="I96" s="104"/>
      <c r="J96" s="104"/>
      <c r="K96" s="104"/>
      <c r="L96" s="104"/>
      <c r="M96" s="104"/>
      <c r="N96" s="104">
        <f>IFERROR(VLOOKUP($B96,'OCT 13'!$A$9:$C$520,3,FALSE),0)</f>
        <v>0</v>
      </c>
      <c r="O96" s="104">
        <f>IFERROR(VLOOKUP($B96,'NOV 13'!$A$9:$C$520,3,FALSE),0)</f>
        <v>0</v>
      </c>
      <c r="P96" s="104">
        <f>IFERROR(VLOOKUP($B96,'DIC 13'!$A$9:$C$520,3,FALSE),0)</f>
        <v>0</v>
      </c>
    </row>
    <row r="97" spans="1:16" s="13" customFormat="1" ht="15">
      <c r="A97" s="107">
        <v>91</v>
      </c>
      <c r="B97" s="46">
        <v>47</v>
      </c>
      <c r="C97" s="44" t="s">
        <v>649</v>
      </c>
      <c r="D97" s="110"/>
      <c r="E97" s="104"/>
      <c r="F97" s="104"/>
      <c r="G97" s="104"/>
      <c r="H97" s="104"/>
      <c r="I97" s="104"/>
      <c r="J97" s="104"/>
      <c r="K97" s="104"/>
      <c r="L97" s="104"/>
      <c r="M97" s="104"/>
      <c r="N97" s="104">
        <f>IFERROR(VLOOKUP($B97,'OCT 13'!$A$9:$C$520,3,FALSE),0)</f>
        <v>7.8969999999999999E-2</v>
      </c>
      <c r="O97" s="104">
        <f>IFERROR(VLOOKUP($B97,'NOV 13'!$A$9:$C$520,3,FALSE),0)</f>
        <v>8.7980000000000003E-2</v>
      </c>
      <c r="P97" s="104">
        <f>IFERROR(VLOOKUP($B97,'DIC 13'!$A$9:$C$520,3,FALSE),0)</f>
        <v>0.30687999999999999</v>
      </c>
    </row>
    <row r="98" spans="1:16" ht="15">
      <c r="A98" s="100">
        <v>92</v>
      </c>
      <c r="B98" s="32">
        <v>4703</v>
      </c>
      <c r="C98" s="33" t="s">
        <v>650</v>
      </c>
      <c r="D98" s="110"/>
      <c r="E98" s="104"/>
      <c r="F98" s="104"/>
      <c r="G98" s="104"/>
      <c r="H98" s="104"/>
      <c r="I98" s="104"/>
      <c r="J98" s="104"/>
      <c r="K98" s="104"/>
      <c r="L98" s="104"/>
      <c r="M98" s="104"/>
      <c r="N98" s="104">
        <f>IFERROR(VLOOKUP($B98,'OCT 13'!$A$9:$C$520,3,FALSE),0)</f>
        <v>0</v>
      </c>
      <c r="O98" s="104">
        <f>IFERROR(VLOOKUP($B98,'NOV 13'!$A$9:$C$520,3,FALSE),0)</f>
        <v>0</v>
      </c>
      <c r="P98" s="104">
        <f>IFERROR(VLOOKUP($B98,'DIC 13'!$A$9:$C$520,3,FALSE),0)</f>
        <v>0</v>
      </c>
    </row>
    <row r="99" spans="1:16" ht="15">
      <c r="A99" s="100">
        <v>93</v>
      </c>
      <c r="B99" s="32">
        <v>4790</v>
      </c>
      <c r="C99" s="33" t="s">
        <v>612</v>
      </c>
      <c r="D99" s="110"/>
      <c r="E99" s="104"/>
      <c r="F99" s="104"/>
      <c r="G99" s="104"/>
      <c r="H99" s="104"/>
      <c r="I99" s="104"/>
      <c r="J99" s="104"/>
      <c r="K99" s="104"/>
      <c r="L99" s="104"/>
      <c r="M99" s="104"/>
      <c r="N99" s="104">
        <f>IFERROR(VLOOKUP($B99,'OCT 13'!$A$9:$C$520,3,FALSE),0)</f>
        <v>7.8969999999999999E-2</v>
      </c>
      <c r="O99" s="104">
        <f>IFERROR(VLOOKUP($B99,'NOV 13'!$A$9:$C$520,3,FALSE),0)</f>
        <v>8.7980000000000003E-2</v>
      </c>
      <c r="P99" s="104">
        <f>IFERROR(VLOOKUP($B99,'DIC 13'!$A$9:$C$520,3,FALSE),0)</f>
        <v>0.30687999999999999</v>
      </c>
    </row>
    <row r="100" spans="1:16" s="13" customFormat="1" ht="15">
      <c r="A100" s="107">
        <v>94</v>
      </c>
      <c r="B100" s="46"/>
      <c r="C100" s="44" t="s">
        <v>651</v>
      </c>
      <c r="D100" s="110"/>
      <c r="E100" s="104"/>
      <c r="F100" s="104"/>
      <c r="G100" s="104"/>
      <c r="H100" s="104"/>
      <c r="I100" s="104"/>
      <c r="J100" s="104"/>
      <c r="K100" s="104"/>
      <c r="L100" s="104"/>
      <c r="M100" s="104"/>
      <c r="N100" s="126">
        <f>+N92+N94-N97</f>
        <v>-7.8008899999999999</v>
      </c>
      <c r="O100" s="126">
        <f t="shared" ref="O100:P100" si="6">+O92+O94-O97</f>
        <v>-9.782130000000004</v>
      </c>
      <c r="P100" s="126">
        <f t="shared" si="6"/>
        <v>-8.5624000000000073</v>
      </c>
    </row>
    <row r="101" spans="1:16" ht="15">
      <c r="A101" s="100">
        <v>95</v>
      </c>
      <c r="B101" s="32"/>
      <c r="C101" s="33"/>
      <c r="D101" s="110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>
        <f>IFERROR(VLOOKUP($B101,'OCT 13'!$A$9:$C$520,3,FALSE),0)</f>
        <v>0</v>
      </c>
      <c r="O101" s="104">
        <f>IFERROR(VLOOKUP($B101,'NOV 13'!$A$9:$C$520,3,FALSE),0)</f>
        <v>0</v>
      </c>
      <c r="P101" s="104">
        <f>IFERROR(VLOOKUP($B101,'DIC 13'!$A$9:$C$520,3,FALSE),0)</f>
        <v>0</v>
      </c>
    </row>
    <row r="102" spans="1:16" s="13" customFormat="1" ht="15">
      <c r="A102" s="107">
        <v>96</v>
      </c>
      <c r="B102" s="46">
        <v>48</v>
      </c>
      <c r="C102" s="44" t="s">
        <v>652</v>
      </c>
      <c r="D102" s="110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>
        <f>IFERROR(VLOOKUP($B102,'OCT 13'!$A$9:$C$520,3,FALSE),0)</f>
        <v>0</v>
      </c>
      <c r="O102" s="104">
        <f>IFERROR(VLOOKUP($B102,'NOV 13'!$A$9:$C$520,3,FALSE),0)</f>
        <v>0</v>
      </c>
      <c r="P102" s="104">
        <f>IFERROR(VLOOKUP($B102,'DIC 13'!$A$9:$C$520,3,FALSE),0)</f>
        <v>0</v>
      </c>
    </row>
    <row r="103" spans="1:16" ht="15">
      <c r="A103" s="100">
        <v>97</v>
      </c>
      <c r="B103" s="32"/>
      <c r="C103" s="33"/>
      <c r="D103" s="110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>
        <f>IFERROR(VLOOKUP($B103,'OCT 13'!$A$9:$C$520,3,FALSE),0)</f>
        <v>0</v>
      </c>
      <c r="O103" s="104">
        <f>IFERROR(VLOOKUP($B103,'NOV 13'!$A$9:$C$520,3,FALSE),0)</f>
        <v>0</v>
      </c>
      <c r="P103" s="104">
        <f>IFERROR(VLOOKUP($B103,'DIC 13'!$A$9:$C$520,3,FALSE),0)</f>
        <v>0</v>
      </c>
    </row>
    <row r="104" spans="1:16" s="13" customFormat="1" ht="15">
      <c r="A104" s="107">
        <v>98</v>
      </c>
      <c r="B104" s="46"/>
      <c r="C104" s="44" t="s">
        <v>653</v>
      </c>
      <c r="D104" s="110"/>
      <c r="E104" s="104"/>
      <c r="F104" s="104"/>
      <c r="G104" s="104"/>
      <c r="H104" s="104"/>
      <c r="I104" s="104"/>
      <c r="J104" s="104"/>
      <c r="K104" s="104"/>
      <c r="L104" s="104"/>
      <c r="M104" s="104"/>
      <c r="N104" s="126">
        <f>+N100-N102</f>
        <v>-7.8008899999999999</v>
      </c>
      <c r="O104" s="126">
        <f t="shared" ref="O104:P104" si="7">+O100-O102</f>
        <v>-9.782130000000004</v>
      </c>
      <c r="P104" s="126">
        <f t="shared" si="7"/>
        <v>-8.5624000000000073</v>
      </c>
    </row>
    <row r="105" spans="1:16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</row>
    <row r="106" spans="1:16">
      <c r="B106" s="1" t="s">
        <v>697</v>
      </c>
      <c r="D106" s="59"/>
      <c r="E106" s="59">
        <f>E104-(BALANCE!E857-BALANCE!E623)</f>
        <v>0</v>
      </c>
      <c r="F106" s="59">
        <f>F104-(BALANCE!F857-BALANCE!F623)</f>
        <v>0</v>
      </c>
      <c r="G106" s="59">
        <f>G104-(BALANCE!G857-BALANCE!G623)</f>
        <v>0</v>
      </c>
      <c r="H106" s="59">
        <f>H104-(BALANCE!H857-BALANCE!H623)</f>
        <v>0</v>
      </c>
      <c r="I106" s="59">
        <f>I104-(BALANCE!I857-BALANCE!I623)</f>
        <v>0</v>
      </c>
      <c r="J106" s="59">
        <f>J104-(BALANCE!J857-BALANCE!J623)</f>
        <v>0</v>
      </c>
      <c r="K106" s="59">
        <f>K104-(BALANCE!K857-BALANCE!K623)</f>
        <v>0</v>
      </c>
      <c r="L106" s="59">
        <f>L104-(BALANCE!L857-BALANCE!L623)</f>
        <v>0</v>
      </c>
      <c r="M106" s="59">
        <f>M104-(BALANCE!M857-BALANCE!M623)</f>
        <v>0</v>
      </c>
      <c r="N106" s="108">
        <f>N104-(BALANCE!N857-BALANCE!N623)</f>
        <v>0</v>
      </c>
      <c r="O106" s="108">
        <f>O104-(BALANCE!O857-BALANCE!O623)</f>
        <v>0</v>
      </c>
      <c r="P106" s="108">
        <f>P104-(BALANCE!P857-BALANCE!P623)</f>
        <v>0</v>
      </c>
    </row>
    <row r="109" spans="1:16">
      <c r="B109" s="5" t="s">
        <v>815</v>
      </c>
    </row>
  </sheetData>
  <mergeCells count="1">
    <mergeCell ref="B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00"/>
  <sheetViews>
    <sheetView showGridLines="0" zoomScale="75" zoomScaleNormal="75" workbookViewId="0">
      <pane xSplit="3" ySplit="7" topLeftCell="D83" activePane="bottomRight" state="frozen"/>
      <selection activeCell="B45" sqref="B45"/>
      <selection pane="topRight" activeCell="B45" sqref="B45"/>
      <selection pane="bottomLeft" activeCell="B45" sqref="B45"/>
      <selection pane="bottomRight" activeCell="D1" sqref="D1:M1048576"/>
    </sheetView>
  </sheetViews>
  <sheetFormatPr defaultColWidth="11.42578125" defaultRowHeight="14.25"/>
  <cols>
    <col min="1" max="1" width="6.140625" style="100" customWidth="1"/>
    <col min="2" max="2" width="14.28515625" style="5" customWidth="1"/>
    <col min="3" max="3" width="48.85546875" style="5" customWidth="1"/>
    <col min="4" max="13" width="15.42578125" style="5" hidden="1" customWidth="1"/>
    <col min="14" max="16" width="15.42578125" style="5" bestFit="1" customWidth="1"/>
    <col min="17" max="16384" width="11.42578125" style="5"/>
  </cols>
  <sheetData>
    <row r="1" spans="1:16" s="24" customFormat="1">
      <c r="A1" s="98"/>
      <c r="B1" s="25"/>
      <c r="C1" s="25"/>
    </row>
    <row r="2" spans="1:16" s="24" customFormat="1" ht="15">
      <c r="A2" s="98"/>
      <c r="B2" s="3" t="s">
        <v>698</v>
      </c>
      <c r="C2" s="25"/>
    </row>
    <row r="3" spans="1:16" s="24" customFormat="1" ht="15">
      <c r="A3" s="98"/>
      <c r="B3" s="3" t="str">
        <f>BALANCE!B3</f>
        <v>FOREIGNEXCHANGE ECUADOR S.A. CASA DE CAMBIOS</v>
      </c>
      <c r="C3" s="25"/>
    </row>
    <row r="4" spans="1:16" s="24" customFormat="1" ht="15">
      <c r="A4" s="98"/>
      <c r="B4" s="26" t="str">
        <f>BALANCE!B4</f>
        <v>OCTUBRE DICIEMBRE de 2013</v>
      </c>
      <c r="C4" s="25"/>
    </row>
    <row r="5" spans="1:16" s="24" customFormat="1" ht="15">
      <c r="A5" s="98"/>
      <c r="B5" s="3" t="s">
        <v>1</v>
      </c>
      <c r="C5" s="25"/>
    </row>
    <row r="6" spans="1:16" s="24" customFormat="1" ht="15">
      <c r="A6" s="98"/>
      <c r="B6" s="25"/>
      <c r="C6" s="25"/>
      <c r="D6" s="105">
        <f>+BALANCE!D6</f>
        <v>41274</v>
      </c>
      <c r="E6" s="105">
        <f>+BALANCE!E6</f>
        <v>41305</v>
      </c>
      <c r="F6" s="105">
        <f>+BALANCE!F6</f>
        <v>41333</v>
      </c>
      <c r="G6" s="105">
        <f>+BALANCE!G6</f>
        <v>41364</v>
      </c>
      <c r="H6" s="105">
        <f>+BALANCE!H6</f>
        <v>41394</v>
      </c>
      <c r="I6" s="105">
        <f>+BALANCE!I6</f>
        <v>41425</v>
      </c>
      <c r="J6" s="105">
        <f>+BALANCE!J6</f>
        <v>41455</v>
      </c>
      <c r="K6" s="105">
        <f>+BALANCE!K6</f>
        <v>41486</v>
      </c>
      <c r="L6" s="105">
        <f>+BALANCE!L6</f>
        <v>41517</v>
      </c>
      <c r="M6" s="105">
        <f>+BALANCE!M6</f>
        <v>41547</v>
      </c>
      <c r="N6" s="105">
        <f>+BALANCE!N6</f>
        <v>41578</v>
      </c>
      <c r="O6" s="105">
        <f>+BALANCE!O6</f>
        <v>41608</v>
      </c>
      <c r="P6" s="105">
        <f>+BALANCE!P6</f>
        <v>41639</v>
      </c>
    </row>
    <row r="7" spans="1:16" s="12" customFormat="1" ht="56.25">
      <c r="A7" s="99">
        <v>1</v>
      </c>
      <c r="B7" s="10" t="s">
        <v>2</v>
      </c>
      <c r="C7" s="11" t="s">
        <v>3</v>
      </c>
      <c r="D7" s="130" t="str">
        <f>BALANCE!D4</f>
        <v>FOREIGNEXCHANGE ECUADOR S.A. CASA DE CAMBIOS</v>
      </c>
      <c r="E7" s="130" t="str">
        <f>BALANCE!E4</f>
        <v>FOREIGNEXCHANGE ECUADOR S.A. CASA DE CAMBIOS</v>
      </c>
      <c r="F7" s="130" t="str">
        <f>BALANCE!F4</f>
        <v>FOREIGNEXCHANGE ECUADOR S.A. CASA DE CAMBIOS</v>
      </c>
      <c r="G7" s="130" t="str">
        <f>BALANCE!G4</f>
        <v>FOREIGNEXCHANGE ECUADOR S.A. CASA DE CAMBIOS</v>
      </c>
      <c r="H7" s="130" t="str">
        <f>BALANCE!H4</f>
        <v>FOREIGNEXCHANGE ECUADOR S.A. CASA DE CAMBIOS</v>
      </c>
      <c r="I7" s="130" t="str">
        <f>BALANCE!I4</f>
        <v>FOREIGNEXCHANGE ECUADOR S.A. CASA DE CAMBIOS</v>
      </c>
      <c r="J7" s="130" t="str">
        <f>BALANCE!J4</f>
        <v>FOREIGNEXCHANGE ECUADOR S.A. CASA DE CAMBIOS</v>
      </c>
      <c r="K7" s="130" t="str">
        <f>BALANCE!K4</f>
        <v>FOREIGNEXCHANGE ECUADOR S.A. CASA DE CAMBIOS</v>
      </c>
      <c r="L7" s="130" t="str">
        <f>BALANCE!L4</f>
        <v>FOREIGNEXCHANGE ECUADOR S.A. CASA DE CAMBIOS</v>
      </c>
      <c r="M7" s="130" t="str">
        <f>BALANCE!M4</f>
        <v>FOREIGNEXCHANGE ECUADOR S.A. CASA DE CAMBIOS</v>
      </c>
      <c r="N7" s="130" t="str">
        <f>BALANCE!N4</f>
        <v>FOREIGNEXCHANGE ECUADOR S.A. CASA DE CAMBIOS</v>
      </c>
      <c r="O7" s="130" t="str">
        <f>BALANCE!O4</f>
        <v>FOREIGNEXCHANGE ECUADOR S.A. CASA DE CAMBIOS</v>
      </c>
      <c r="P7" s="130" t="str">
        <f>BALANCE!P4</f>
        <v>FOREIGNEXCHANGE ECUADOR S.A. CASA DE CAMBIOS</v>
      </c>
    </row>
    <row r="8" spans="1:16" ht="15">
      <c r="A8" s="100">
        <v>2</v>
      </c>
      <c r="B8" s="30"/>
      <c r="C8" s="79" t="s">
        <v>4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6">
      <c r="A9" s="100">
        <v>3</v>
      </c>
      <c r="B9" s="32">
        <f>+BALANCE!B9</f>
        <v>11</v>
      </c>
      <c r="C9" s="34" t="str">
        <f>+BALANCE!C9</f>
        <v>FONDOS DISPONIBLES</v>
      </c>
      <c r="D9" s="76">
        <f>+BALANCE!D9</f>
        <v>0</v>
      </c>
      <c r="E9" s="76">
        <f>+BALANCE!E9</f>
        <v>0</v>
      </c>
      <c r="F9" s="76">
        <f>+BALANCE!F9</f>
        <v>0</v>
      </c>
      <c r="G9" s="76">
        <f>+BALANCE!G9</f>
        <v>0</v>
      </c>
      <c r="H9" s="76">
        <f>+BALANCE!H9</f>
        <v>0</v>
      </c>
      <c r="I9" s="76">
        <f>+BALANCE!I9</f>
        <v>0</v>
      </c>
      <c r="J9" s="76">
        <f>+BALANCE!J9</f>
        <v>0</v>
      </c>
      <c r="K9" s="76">
        <f>+BALANCE!K9</f>
        <v>0</v>
      </c>
      <c r="L9" s="76">
        <f>+BALANCE!L9</f>
        <v>0</v>
      </c>
      <c r="M9" s="76">
        <f>+BALANCE!M9</f>
        <v>0</v>
      </c>
      <c r="N9" s="76">
        <f>+BALANCE!N9</f>
        <v>127.80448</v>
      </c>
      <c r="O9" s="76">
        <f>+BALANCE!O9</f>
        <v>121.32514</v>
      </c>
      <c r="P9" s="76">
        <f>+BALANCE!P9</f>
        <v>125.27378</v>
      </c>
    </row>
    <row r="10" spans="1:16">
      <c r="A10" s="100">
        <v>4</v>
      </c>
      <c r="B10" s="32">
        <f>+BALANCE!B25</f>
        <v>12</v>
      </c>
      <c r="C10" s="34" t="str">
        <f>+BALANCE!C25</f>
        <v>OPERACIONES INTERBANCARIAS</v>
      </c>
      <c r="D10" s="76">
        <f>+BALANCE!D25</f>
        <v>0</v>
      </c>
      <c r="E10" s="76">
        <f>+BALANCE!E25</f>
        <v>0</v>
      </c>
      <c r="F10" s="76">
        <f>+BALANCE!F25</f>
        <v>0</v>
      </c>
      <c r="G10" s="76">
        <f>+BALANCE!G25</f>
        <v>0</v>
      </c>
      <c r="H10" s="76">
        <f>+BALANCE!H25</f>
        <v>0</v>
      </c>
      <c r="I10" s="76">
        <f>+BALANCE!I25</f>
        <v>0</v>
      </c>
      <c r="J10" s="76">
        <f>+BALANCE!J25</f>
        <v>0</v>
      </c>
      <c r="K10" s="76">
        <f>+BALANCE!K25</f>
        <v>0</v>
      </c>
      <c r="L10" s="76">
        <f>+BALANCE!L25</f>
        <v>0</v>
      </c>
      <c r="M10" s="76">
        <f>+BALANCE!M25</f>
        <v>0</v>
      </c>
      <c r="N10" s="76">
        <f>+BALANCE!N25</f>
        <v>0</v>
      </c>
      <c r="O10" s="76">
        <f>+BALANCE!O25</f>
        <v>0</v>
      </c>
      <c r="P10" s="76">
        <f>+BALANCE!P25</f>
        <v>0</v>
      </c>
    </row>
    <row r="11" spans="1:16">
      <c r="A11" s="100">
        <v>5</v>
      </c>
      <c r="B11" s="32">
        <f>+BALANCE!B34</f>
        <v>13</v>
      </c>
      <c r="C11" s="34" t="str">
        <f>+BALANCE!C34</f>
        <v>INVERSIONES</v>
      </c>
      <c r="D11" s="76">
        <f>+BALANCE!D34</f>
        <v>0</v>
      </c>
      <c r="E11" s="76">
        <f>+BALANCE!E34</f>
        <v>0</v>
      </c>
      <c r="F11" s="76">
        <f>+BALANCE!F34</f>
        <v>0</v>
      </c>
      <c r="G11" s="76">
        <f>+BALANCE!G34</f>
        <v>0</v>
      </c>
      <c r="H11" s="76">
        <f>+BALANCE!H34</f>
        <v>0</v>
      </c>
      <c r="I11" s="76">
        <f>+BALANCE!I34</f>
        <v>0</v>
      </c>
      <c r="J11" s="76">
        <f>+BALANCE!J34</f>
        <v>0</v>
      </c>
      <c r="K11" s="76">
        <f>+BALANCE!K34</f>
        <v>0</v>
      </c>
      <c r="L11" s="76">
        <f>+BALANCE!L34</f>
        <v>0</v>
      </c>
      <c r="M11" s="76">
        <f>+BALANCE!M34</f>
        <v>0</v>
      </c>
      <c r="N11" s="76">
        <f>+BALANCE!N34</f>
        <v>0</v>
      </c>
      <c r="O11" s="76">
        <f>+BALANCE!O34</f>
        <v>0</v>
      </c>
      <c r="P11" s="76">
        <f>+BALANCE!P34</f>
        <v>0</v>
      </c>
    </row>
    <row r="12" spans="1:16">
      <c r="A12" s="100">
        <v>6</v>
      </c>
      <c r="B12" s="32"/>
      <c r="C12" s="34" t="s">
        <v>701</v>
      </c>
      <c r="D12" s="76">
        <f>+BALANCE!D35+BALANCE!D47+BALANCE!D59</f>
        <v>0</v>
      </c>
      <c r="E12" s="76">
        <f>+BALANCE!E35+BALANCE!E47+BALANCE!E59</f>
        <v>0</v>
      </c>
      <c r="F12" s="76">
        <f>+BALANCE!F35+BALANCE!F47+BALANCE!F59</f>
        <v>0</v>
      </c>
      <c r="G12" s="76">
        <f>+BALANCE!G35+BALANCE!G47+BALANCE!G59</f>
        <v>0</v>
      </c>
      <c r="H12" s="76">
        <f>+BALANCE!H35+BALANCE!H47+BALANCE!H59</f>
        <v>0</v>
      </c>
      <c r="I12" s="76">
        <f>+BALANCE!I35+BALANCE!I47+BALANCE!I59</f>
        <v>0</v>
      </c>
      <c r="J12" s="76">
        <f>+BALANCE!J35+BALANCE!J47+BALANCE!J59</f>
        <v>0</v>
      </c>
      <c r="K12" s="76">
        <f>+BALANCE!K35+BALANCE!K47+BALANCE!K59</f>
        <v>0</v>
      </c>
      <c r="L12" s="76">
        <f>+BALANCE!L35+BALANCE!L47+BALANCE!L59</f>
        <v>0</v>
      </c>
      <c r="M12" s="76">
        <f>+BALANCE!M35+BALANCE!M47+BALANCE!M59</f>
        <v>0</v>
      </c>
      <c r="N12" s="76">
        <f>+BALANCE!N35+BALANCE!N47+BALANCE!N59</f>
        <v>0</v>
      </c>
      <c r="O12" s="76">
        <f>+BALANCE!O35+BALANCE!O47+BALANCE!O59</f>
        <v>0</v>
      </c>
      <c r="P12" s="76">
        <f>+BALANCE!P35+BALANCE!P47+BALANCE!P59</f>
        <v>0</v>
      </c>
    </row>
    <row r="13" spans="1:16">
      <c r="A13" s="100">
        <v>7</v>
      </c>
      <c r="B13" s="32"/>
      <c r="C13" s="34" t="s">
        <v>700</v>
      </c>
      <c r="D13" s="76">
        <f>+BALANCE!D41+BALANCE!D53+BALANCE!D68</f>
        <v>0</v>
      </c>
      <c r="E13" s="76">
        <f>+BALANCE!E41+BALANCE!E53+BALANCE!E68</f>
        <v>0</v>
      </c>
      <c r="F13" s="76">
        <f>+BALANCE!F41+BALANCE!F53+BALANCE!F68</f>
        <v>0</v>
      </c>
      <c r="G13" s="76">
        <f>+BALANCE!G41+BALANCE!G53+BALANCE!G68</f>
        <v>0</v>
      </c>
      <c r="H13" s="76">
        <f>+BALANCE!H41+BALANCE!H53+BALANCE!H68</f>
        <v>0</v>
      </c>
      <c r="I13" s="76">
        <f>+BALANCE!I41+BALANCE!I53+BALANCE!I68</f>
        <v>0</v>
      </c>
      <c r="J13" s="76">
        <f>+BALANCE!J41+BALANCE!J53+BALANCE!J68</f>
        <v>0</v>
      </c>
      <c r="K13" s="76">
        <f>+BALANCE!K41+BALANCE!K53+BALANCE!K68</f>
        <v>0</v>
      </c>
      <c r="L13" s="76">
        <f>+BALANCE!L41+BALANCE!L53+BALANCE!L68</f>
        <v>0</v>
      </c>
      <c r="M13" s="76">
        <f>+BALANCE!M41+BALANCE!M53+BALANCE!M68</f>
        <v>0</v>
      </c>
      <c r="N13" s="76">
        <f>+BALANCE!N41+BALANCE!N53+BALANCE!N68</f>
        <v>0</v>
      </c>
      <c r="O13" s="76">
        <f>+BALANCE!O41+BALANCE!O53+BALANCE!O68</f>
        <v>0</v>
      </c>
      <c r="P13" s="76">
        <f>+BALANCE!P41+BALANCE!P53+BALANCE!P68</f>
        <v>0</v>
      </c>
    </row>
    <row r="14" spans="1:16">
      <c r="A14" s="100">
        <v>8</v>
      </c>
      <c r="B14" s="32">
        <f>+BALANCE!B77</f>
        <v>1307</v>
      </c>
      <c r="C14" s="34" t="str">
        <f>+BALANCE!C77</f>
        <v>De disponibilidad restringida</v>
      </c>
      <c r="D14" s="76">
        <f>+BALANCE!D77</f>
        <v>0</v>
      </c>
      <c r="E14" s="76">
        <f>+BALANCE!E77</f>
        <v>0</v>
      </c>
      <c r="F14" s="76">
        <f>+BALANCE!F77</f>
        <v>0</v>
      </c>
      <c r="G14" s="76">
        <f>+BALANCE!G77</f>
        <v>0</v>
      </c>
      <c r="H14" s="76">
        <f>+BALANCE!H77</f>
        <v>0</v>
      </c>
      <c r="I14" s="76">
        <f>+BALANCE!I77</f>
        <v>0</v>
      </c>
      <c r="J14" s="76">
        <f>+BALANCE!J77</f>
        <v>0</v>
      </c>
      <c r="K14" s="76">
        <f>+BALANCE!K77</f>
        <v>0</v>
      </c>
      <c r="L14" s="76">
        <f>+BALANCE!L77</f>
        <v>0</v>
      </c>
      <c r="M14" s="76">
        <f>+BALANCE!M77</f>
        <v>0</v>
      </c>
      <c r="N14" s="76">
        <f>+BALANCE!N77</f>
        <v>0</v>
      </c>
      <c r="O14" s="76">
        <f>+BALANCE!O77</f>
        <v>0</v>
      </c>
      <c r="P14" s="76">
        <f>+BALANCE!P77</f>
        <v>0</v>
      </c>
    </row>
    <row r="15" spans="1:16">
      <c r="A15" s="100">
        <v>9</v>
      </c>
      <c r="B15" s="32">
        <f>+BALANCE!B83</f>
        <v>1399</v>
      </c>
      <c r="C15" s="34" t="str">
        <f>+BALANCE!C83</f>
        <v>(Provisión para inversiones)</v>
      </c>
      <c r="D15" s="76">
        <f>+BALANCE!D83</f>
        <v>0</v>
      </c>
      <c r="E15" s="76">
        <f>+BALANCE!E83</f>
        <v>0</v>
      </c>
      <c r="F15" s="76">
        <f>+BALANCE!F83</f>
        <v>0</v>
      </c>
      <c r="G15" s="76">
        <f>+BALANCE!G83</f>
        <v>0</v>
      </c>
      <c r="H15" s="76">
        <f>+BALANCE!H83</f>
        <v>0</v>
      </c>
      <c r="I15" s="76">
        <f>+BALANCE!I83</f>
        <v>0</v>
      </c>
      <c r="J15" s="76">
        <f>+BALANCE!J83</f>
        <v>0</v>
      </c>
      <c r="K15" s="76">
        <f>+BALANCE!K83</f>
        <v>0</v>
      </c>
      <c r="L15" s="76">
        <f>+BALANCE!L83</f>
        <v>0</v>
      </c>
      <c r="M15" s="76">
        <f>+BALANCE!M83</f>
        <v>0</v>
      </c>
      <c r="N15" s="76">
        <f>+BALANCE!N83</f>
        <v>0</v>
      </c>
      <c r="O15" s="76">
        <f>+BALANCE!O83</f>
        <v>0</v>
      </c>
      <c r="P15" s="76">
        <f>+BALANCE!P83</f>
        <v>0</v>
      </c>
    </row>
    <row r="16" spans="1:16">
      <c r="A16" s="100">
        <v>10</v>
      </c>
      <c r="B16" s="32">
        <f>+BALANCE!B86</f>
        <v>14</v>
      </c>
      <c r="C16" s="34" t="str">
        <f>+BALANCE!C86</f>
        <v>CARTERA DE CREDITOS</v>
      </c>
      <c r="D16" s="76">
        <f>+BALANCE!D86</f>
        <v>0</v>
      </c>
      <c r="E16" s="76">
        <f>+BALANCE!E86</f>
        <v>0</v>
      </c>
      <c r="F16" s="76">
        <f>+BALANCE!F86</f>
        <v>0</v>
      </c>
      <c r="G16" s="76">
        <f>+BALANCE!G86</f>
        <v>0</v>
      </c>
      <c r="H16" s="76">
        <f>+BALANCE!H86</f>
        <v>0</v>
      </c>
      <c r="I16" s="76">
        <f>+BALANCE!I86</f>
        <v>0</v>
      </c>
      <c r="J16" s="76">
        <f>+BALANCE!J86</f>
        <v>0</v>
      </c>
      <c r="K16" s="76">
        <f>+BALANCE!K86</f>
        <v>0</v>
      </c>
      <c r="L16" s="76">
        <f>+BALANCE!L86</f>
        <v>0</v>
      </c>
      <c r="M16" s="76">
        <f>+BALANCE!M86</f>
        <v>0</v>
      </c>
      <c r="N16" s="76">
        <f>+BALANCE!N86</f>
        <v>0</v>
      </c>
      <c r="O16" s="76">
        <f>+BALANCE!O86</f>
        <v>0</v>
      </c>
      <c r="P16" s="76">
        <f>+BALANCE!P86</f>
        <v>0</v>
      </c>
    </row>
    <row r="17" spans="1:16">
      <c r="A17" s="100">
        <v>11</v>
      </c>
      <c r="B17" s="32"/>
      <c r="C17" s="34" t="s">
        <v>702</v>
      </c>
      <c r="D17" s="76">
        <f>+BALANCE!D87+BALANCE!D123+BALANCE!D159+BALANCE!D195+BALANCE!D231+BALANCE!D267+BALANCE!D303+BALANCE!D340+BALANCE!D377</f>
        <v>0</v>
      </c>
      <c r="E17" s="76">
        <f>+BALANCE!E87+BALANCE!E123+BALANCE!E159+BALANCE!E195+BALANCE!E231+BALANCE!E267+BALANCE!E303+BALANCE!E340+BALANCE!E377</f>
        <v>0</v>
      </c>
      <c r="F17" s="76">
        <f>+BALANCE!F87+BALANCE!F123+BALANCE!F159+BALANCE!F195+BALANCE!F231+BALANCE!F267+BALANCE!F303+BALANCE!F340+BALANCE!F377</f>
        <v>0</v>
      </c>
      <c r="G17" s="76">
        <f>+BALANCE!G87+BALANCE!G123+BALANCE!G159+BALANCE!G195+BALANCE!G231+BALANCE!G267+BALANCE!G303+BALANCE!G340+BALANCE!G377</f>
        <v>0</v>
      </c>
      <c r="H17" s="76">
        <f>+BALANCE!H87+BALANCE!H123+BALANCE!H159+BALANCE!H195+BALANCE!H231+BALANCE!H267+BALANCE!H303+BALANCE!H340+BALANCE!H377</f>
        <v>0</v>
      </c>
      <c r="I17" s="76">
        <f>+BALANCE!I87+BALANCE!I123+BALANCE!I159+BALANCE!I195+BALANCE!I231+BALANCE!I267+BALANCE!I303+BALANCE!I340+BALANCE!I377</f>
        <v>0</v>
      </c>
      <c r="J17" s="76">
        <f>+BALANCE!J87+BALANCE!J123+BALANCE!J159+BALANCE!J195+BALANCE!J231+BALANCE!J267+BALANCE!J303+BALANCE!J340+BALANCE!J377</f>
        <v>0</v>
      </c>
      <c r="K17" s="76">
        <f>+BALANCE!K87+BALANCE!K123+BALANCE!K159+BALANCE!K195+BALANCE!K231+BALANCE!K267+BALANCE!K303+BALANCE!K340+BALANCE!K377</f>
        <v>0</v>
      </c>
      <c r="L17" s="76">
        <f>+BALANCE!L87+BALANCE!L123+BALANCE!L159+BALANCE!L195+BALANCE!L231+BALANCE!L267+BALANCE!L303+BALANCE!L340+BALANCE!L377</f>
        <v>0</v>
      </c>
      <c r="M17" s="76">
        <f>+BALANCE!M87+BALANCE!M123+BALANCE!M159+BALANCE!M195+BALANCE!M231+BALANCE!M267+BALANCE!M303+BALANCE!M340+BALANCE!M377</f>
        <v>0</v>
      </c>
      <c r="N17" s="76">
        <f>+BALANCE!N87+BALANCE!N123+BALANCE!N159+BALANCE!N195+BALANCE!N231+BALANCE!N267+BALANCE!N303+BALANCE!N340+BALANCE!N377</f>
        <v>0</v>
      </c>
      <c r="O17" s="76">
        <f>+BALANCE!O87+BALANCE!O123+BALANCE!O159+BALANCE!O195+BALANCE!O231+BALANCE!O267+BALANCE!O303+BALANCE!O340+BALANCE!O377</f>
        <v>0</v>
      </c>
      <c r="P17" s="76">
        <f>+BALANCE!P87+BALANCE!P123+BALANCE!P159+BALANCE!P195+BALANCE!P231+BALANCE!P267+BALANCE!P303+BALANCE!P340+BALANCE!P377</f>
        <v>0</v>
      </c>
    </row>
    <row r="18" spans="1:16">
      <c r="A18" s="100">
        <v>12</v>
      </c>
      <c r="B18" s="32"/>
      <c r="C18" s="34" t="s">
        <v>703</v>
      </c>
      <c r="D18" s="76">
        <f>+BALANCE!D93+BALANCE!D129+BALANCE!D165+BALANCE!D201+BALANCE!D237+BALANCE!D273+BALANCE!D309+BALANCE!D346+BALANCE!D383</f>
        <v>0</v>
      </c>
      <c r="E18" s="76">
        <f>+BALANCE!E93+BALANCE!E129+BALANCE!E165+BALANCE!E201+BALANCE!E237+BALANCE!E273+BALANCE!E309+BALANCE!E346+BALANCE!E383</f>
        <v>0</v>
      </c>
      <c r="F18" s="76">
        <f>+BALANCE!F93+BALANCE!F129+BALANCE!F165+BALANCE!F201+BALANCE!F237+BALANCE!F273+BALANCE!F309+BALANCE!F346+BALANCE!F383</f>
        <v>0</v>
      </c>
      <c r="G18" s="76">
        <f>+BALANCE!G93+BALANCE!G129+BALANCE!G165+BALANCE!G201+BALANCE!G237+BALANCE!G273+BALANCE!G309+BALANCE!G346+BALANCE!G383</f>
        <v>0</v>
      </c>
      <c r="H18" s="76">
        <f>+BALANCE!H93+BALANCE!H129+BALANCE!H165+BALANCE!H201+BALANCE!H237+BALANCE!H273+BALANCE!H309+BALANCE!H346+BALANCE!H383</f>
        <v>0</v>
      </c>
      <c r="I18" s="76">
        <f>+BALANCE!I93+BALANCE!I129+BALANCE!I165+BALANCE!I201+BALANCE!I237+BALANCE!I273+BALANCE!I309+BALANCE!I346+BALANCE!I383</f>
        <v>0</v>
      </c>
      <c r="J18" s="76">
        <f>+BALANCE!J93+BALANCE!J129+BALANCE!J165+BALANCE!J201+BALANCE!J237+BALANCE!J273+BALANCE!J309+BALANCE!J346+BALANCE!J383</f>
        <v>0</v>
      </c>
      <c r="K18" s="76">
        <f>+BALANCE!K93+BALANCE!K129+BALANCE!K165+BALANCE!K201+BALANCE!K237+BALANCE!K273+BALANCE!K309+BALANCE!K346+BALANCE!K383</f>
        <v>0</v>
      </c>
      <c r="L18" s="76">
        <f>+BALANCE!L93+BALANCE!L129+BALANCE!L165+BALANCE!L201+BALANCE!L237+BALANCE!L273+BALANCE!L309+BALANCE!L346+BALANCE!L383</f>
        <v>0</v>
      </c>
      <c r="M18" s="76">
        <f>+BALANCE!M93+BALANCE!M129+BALANCE!M165+BALANCE!M201+BALANCE!M237+BALANCE!M273+BALANCE!M309+BALANCE!M346+BALANCE!M383</f>
        <v>0</v>
      </c>
      <c r="N18" s="76">
        <f>+BALANCE!N93+BALANCE!N129+BALANCE!N165+BALANCE!N201+BALANCE!N237+BALANCE!N273+BALANCE!N309+BALANCE!N346+BALANCE!N383</f>
        <v>0</v>
      </c>
      <c r="O18" s="76">
        <f>+BALANCE!O93+BALANCE!O129+BALANCE!O165+BALANCE!O201+BALANCE!O237+BALANCE!O273+BALANCE!O309+BALANCE!O346+BALANCE!O383</f>
        <v>0</v>
      </c>
      <c r="P18" s="76">
        <f>+BALANCE!P93+BALANCE!P129+BALANCE!P165+BALANCE!P201+BALANCE!P237+BALANCE!P273+BALANCE!P309+BALANCE!P346+BALANCE!P383</f>
        <v>0</v>
      </c>
    </row>
    <row r="19" spans="1:16">
      <c r="A19" s="100">
        <v>13</v>
      </c>
      <c r="B19" s="32"/>
      <c r="C19" s="34" t="s">
        <v>704</v>
      </c>
      <c r="D19" s="76">
        <f>+BALANCE!D99+BALANCE!D135+BALANCE!D171+BALANCE!D207+BALANCE!D243+BALANCE!D279+BALANCE!D315+BALANCE!D352+BALANCE!D389</f>
        <v>0</v>
      </c>
      <c r="E19" s="76">
        <f>+BALANCE!E99+BALANCE!E135+BALANCE!E171+BALANCE!E207+BALANCE!E243+BALANCE!E279+BALANCE!E315+BALANCE!E352+BALANCE!E389</f>
        <v>0</v>
      </c>
      <c r="F19" s="76">
        <f>+BALANCE!F99+BALANCE!F135+BALANCE!F171+BALANCE!F207+BALANCE!F243+BALANCE!F279+BALANCE!F315+BALANCE!F352+BALANCE!F389</f>
        <v>0</v>
      </c>
      <c r="G19" s="76">
        <f>+BALANCE!G99+BALANCE!G135+BALANCE!G171+BALANCE!G207+BALANCE!G243+BALANCE!G279+BALANCE!G315+BALANCE!G352+BALANCE!G389</f>
        <v>0</v>
      </c>
      <c r="H19" s="76">
        <f>+BALANCE!H99+BALANCE!H135+BALANCE!H171+BALANCE!H207+BALANCE!H243+BALANCE!H279+BALANCE!H315+BALANCE!H352+BALANCE!H389</f>
        <v>0</v>
      </c>
      <c r="I19" s="76">
        <f>+BALANCE!I99+BALANCE!I135+BALANCE!I171+BALANCE!I207+BALANCE!I243+BALANCE!I279+BALANCE!I315+BALANCE!I352+BALANCE!I389</f>
        <v>0</v>
      </c>
      <c r="J19" s="76">
        <f>+BALANCE!J99+BALANCE!J135+BALANCE!J171+BALANCE!J207+BALANCE!J243+BALANCE!J279+BALANCE!J315+BALANCE!J352+BALANCE!J389</f>
        <v>0</v>
      </c>
      <c r="K19" s="76">
        <f>+BALANCE!K99+BALANCE!K135+BALANCE!K171+BALANCE!K207+BALANCE!K243+BALANCE!K279+BALANCE!K315+BALANCE!K352+BALANCE!K389</f>
        <v>0</v>
      </c>
      <c r="L19" s="76">
        <f>+BALANCE!L99+BALANCE!L135+BALANCE!L171+BALANCE!L207+BALANCE!L243+BALANCE!L279+BALANCE!L315+BALANCE!L352+BALANCE!L389</f>
        <v>0</v>
      </c>
      <c r="M19" s="76">
        <f>+BALANCE!M99+BALANCE!M135+BALANCE!M171+BALANCE!M207+BALANCE!M243+BALANCE!M279+BALANCE!M315+BALANCE!M352+BALANCE!M389</f>
        <v>0</v>
      </c>
      <c r="N19" s="76">
        <f>+BALANCE!N99+BALANCE!N135+BALANCE!N171+BALANCE!N207+BALANCE!N243+BALANCE!N279+BALANCE!N315+BALANCE!N352+BALANCE!N389</f>
        <v>0</v>
      </c>
      <c r="O19" s="76">
        <f>+BALANCE!O99+BALANCE!O135+BALANCE!O171+BALANCE!O207+BALANCE!O243+BALANCE!O279+BALANCE!O315+BALANCE!O352+BALANCE!O389</f>
        <v>0</v>
      </c>
      <c r="P19" s="76">
        <f>+BALANCE!P99+BALANCE!P135+BALANCE!P171+BALANCE!P207+BALANCE!P243+BALANCE!P279+BALANCE!P315+BALANCE!P352+BALANCE!P389</f>
        <v>0</v>
      </c>
    </row>
    <row r="20" spans="1:16">
      <c r="A20" s="100">
        <v>14</v>
      </c>
      <c r="B20" s="32"/>
      <c r="C20" s="34" t="s">
        <v>705</v>
      </c>
      <c r="D20" s="76">
        <f>+BALANCE!D105+BALANCE!D141+BALANCE!D177+BALANCE!D213+BALANCE!D249+BALANCE!D285+BALANCE!D322+BALANCE!D359+BALANCE!D396</f>
        <v>0</v>
      </c>
      <c r="E20" s="76">
        <f>+BALANCE!E105+BALANCE!E141+BALANCE!E177+BALANCE!E213+BALANCE!E249+BALANCE!E285+BALANCE!E322+BALANCE!E359+BALANCE!E396</f>
        <v>0</v>
      </c>
      <c r="F20" s="76">
        <f>+BALANCE!F105+BALANCE!F141+BALANCE!F177+BALANCE!F213+BALANCE!F249+BALANCE!F285+BALANCE!F322+BALANCE!F359+BALANCE!F396</f>
        <v>0</v>
      </c>
      <c r="G20" s="76">
        <f>+BALANCE!G105+BALANCE!G141+BALANCE!G177+BALANCE!G213+BALANCE!G249+BALANCE!G285+BALANCE!G322+BALANCE!G359+BALANCE!G396</f>
        <v>0</v>
      </c>
      <c r="H20" s="76">
        <f>+BALANCE!H105+BALANCE!H141+BALANCE!H177+BALANCE!H213+BALANCE!H249+BALANCE!H285+BALANCE!H322+BALANCE!H359+BALANCE!H396</f>
        <v>0</v>
      </c>
      <c r="I20" s="76">
        <f>+BALANCE!I105+BALANCE!I141+BALANCE!I177+BALANCE!I213+BALANCE!I249+BALANCE!I285+BALANCE!I322+BALANCE!I359+BALANCE!I396</f>
        <v>0</v>
      </c>
      <c r="J20" s="76">
        <f>+BALANCE!J105+BALANCE!J141+BALANCE!J177+BALANCE!J213+BALANCE!J249+BALANCE!J285+BALANCE!J322+BALANCE!J359+BALANCE!J396</f>
        <v>0</v>
      </c>
      <c r="K20" s="76">
        <f>+BALANCE!K105+BALANCE!K141+BALANCE!K177+BALANCE!K213+BALANCE!K249+BALANCE!K285+BALANCE!K322+BALANCE!K359+BALANCE!K396</f>
        <v>0</v>
      </c>
      <c r="L20" s="76">
        <f>+BALANCE!L105+BALANCE!L141+BALANCE!L177+BALANCE!L213+BALANCE!L249+BALANCE!L285+BALANCE!L322+BALANCE!L359+BALANCE!L396</f>
        <v>0</v>
      </c>
      <c r="M20" s="76">
        <f>+BALANCE!M105+BALANCE!M141+BALANCE!M177+BALANCE!M213+BALANCE!M249+BALANCE!M285+BALANCE!M322+BALANCE!M359+BALANCE!M396</f>
        <v>0</v>
      </c>
      <c r="N20" s="76">
        <f>+BALANCE!N105+BALANCE!N141+BALANCE!N177+BALANCE!N213+BALANCE!N249+BALANCE!N285+BALANCE!N322+BALANCE!N359+BALANCE!N396</f>
        <v>0</v>
      </c>
      <c r="O20" s="76">
        <f>+BALANCE!O105+BALANCE!O141+BALANCE!O177+BALANCE!O213+BALANCE!O249+BALANCE!O285+BALANCE!O322+BALANCE!O359+BALANCE!O396</f>
        <v>0</v>
      </c>
      <c r="P20" s="76">
        <f>+BALANCE!P105+BALANCE!P141+BALANCE!P177+BALANCE!P213+BALANCE!P249+BALANCE!P285+BALANCE!P322+BALANCE!P359+BALANCE!P396</f>
        <v>0</v>
      </c>
    </row>
    <row r="21" spans="1:16">
      <c r="A21" s="100">
        <v>15</v>
      </c>
      <c r="B21" s="32"/>
      <c r="C21" s="34" t="s">
        <v>706</v>
      </c>
      <c r="D21" s="76">
        <f>+BALANCE!D111+BALANCE!D147+BALANCE!D183+BALANCE!D219+BALANCE!D255+BALANCE!D291+BALANCE!D328+BALANCE!D365+BALANCE!D402</f>
        <v>0</v>
      </c>
      <c r="E21" s="76">
        <f>+BALANCE!E111+BALANCE!E147+BALANCE!E183+BALANCE!E219+BALANCE!E255+BALANCE!E291+BALANCE!E328+BALANCE!E365+BALANCE!E402</f>
        <v>0</v>
      </c>
      <c r="F21" s="76">
        <f>+BALANCE!F111+BALANCE!F147+BALANCE!F183+BALANCE!F219+BALANCE!F255+BALANCE!F291+BALANCE!F328+BALANCE!F365+BALANCE!F402</f>
        <v>0</v>
      </c>
      <c r="G21" s="76">
        <f>+BALANCE!G111+BALANCE!G147+BALANCE!G183+BALANCE!G219+BALANCE!G255+BALANCE!G291+BALANCE!G328+BALANCE!G365+BALANCE!G402</f>
        <v>0</v>
      </c>
      <c r="H21" s="76">
        <f>+BALANCE!H111+BALANCE!H147+BALANCE!H183+BALANCE!H219+BALANCE!H255+BALANCE!H291+BALANCE!H328+BALANCE!H365+BALANCE!H402</f>
        <v>0</v>
      </c>
      <c r="I21" s="76">
        <f>+BALANCE!I111+BALANCE!I147+BALANCE!I183+BALANCE!I219+BALANCE!I255+BALANCE!I291+BALANCE!I328+BALANCE!I365+BALANCE!I402</f>
        <v>0</v>
      </c>
      <c r="J21" s="76">
        <f>+BALANCE!J111+BALANCE!J147+BALANCE!J183+BALANCE!J219+BALANCE!J255+BALANCE!J291+BALANCE!J328+BALANCE!J365+BALANCE!J402</f>
        <v>0</v>
      </c>
      <c r="K21" s="76">
        <f>+BALANCE!K111+BALANCE!K147+BALANCE!K183+BALANCE!K219+BALANCE!K255+BALANCE!K291+BALANCE!K328+BALANCE!K365+BALANCE!K402</f>
        <v>0</v>
      </c>
      <c r="L21" s="76">
        <f>+BALANCE!L111+BALANCE!L147+BALANCE!L183+BALANCE!L219+BALANCE!L255+BALANCE!L291+BALANCE!L328+BALANCE!L365+BALANCE!L402</f>
        <v>0</v>
      </c>
      <c r="M21" s="76">
        <f>+BALANCE!M111+BALANCE!M147+BALANCE!M183+BALANCE!M219+BALANCE!M255+BALANCE!M291+BALANCE!M328+BALANCE!M365+BALANCE!M402</f>
        <v>0</v>
      </c>
      <c r="N21" s="76">
        <f>+BALANCE!N111+BALANCE!N147+BALANCE!N183+BALANCE!N219+BALANCE!N255+BALANCE!N291+BALANCE!N328+BALANCE!N365+BALANCE!N402</f>
        <v>0</v>
      </c>
      <c r="O21" s="76">
        <f>+BALANCE!O111+BALANCE!O147+BALANCE!O183+BALANCE!O219+BALANCE!O255+BALANCE!O291+BALANCE!O328+BALANCE!O365+BALANCE!O402</f>
        <v>0</v>
      </c>
      <c r="P21" s="76">
        <f>+BALANCE!P111+BALANCE!P147+BALANCE!P183+BALANCE!P219+BALANCE!P255+BALANCE!P291+BALANCE!P328+BALANCE!P365+BALANCE!P402</f>
        <v>0</v>
      </c>
    </row>
    <row r="22" spans="1:16">
      <c r="A22" s="100">
        <v>16</v>
      </c>
      <c r="B22" s="32"/>
      <c r="C22" s="34" t="s">
        <v>707</v>
      </c>
      <c r="D22" s="76">
        <f>+BALANCE!D117+BALANCE!D153+BALANCE!D189+BALANCE!D225+BALANCE!D255+BALANCE!D297+BALANCE!D334+BALANCE!D371+BALANCE!D408</f>
        <v>0</v>
      </c>
      <c r="E22" s="76">
        <f>+BALANCE!E117+BALANCE!E153+BALANCE!E189+BALANCE!E225+BALANCE!E255+BALANCE!E297+BALANCE!E334+BALANCE!E371+BALANCE!E408</f>
        <v>0</v>
      </c>
      <c r="F22" s="76">
        <f>+BALANCE!F117+BALANCE!F153+BALANCE!F189+BALANCE!F225+BALANCE!F255+BALANCE!F297+BALANCE!F334+BALANCE!F371+BALANCE!F408</f>
        <v>0</v>
      </c>
      <c r="G22" s="76">
        <f>+BALANCE!G117+BALANCE!G153+BALANCE!G189+BALANCE!G225+BALANCE!G255+BALANCE!G297+BALANCE!G334+BALANCE!G371+BALANCE!G408</f>
        <v>0</v>
      </c>
      <c r="H22" s="76">
        <f>+BALANCE!H117+BALANCE!H153+BALANCE!H189+BALANCE!H225+BALANCE!H255+BALANCE!H297+BALANCE!H334+BALANCE!H371+BALANCE!H408</f>
        <v>0</v>
      </c>
      <c r="I22" s="76">
        <f>+BALANCE!I117+BALANCE!I153+BALANCE!I189+BALANCE!I225+BALANCE!I255+BALANCE!I297+BALANCE!I334+BALANCE!I371+BALANCE!I408</f>
        <v>0</v>
      </c>
      <c r="J22" s="76">
        <f>+BALANCE!J117+BALANCE!J153+BALANCE!J189+BALANCE!J225+BALANCE!J255+BALANCE!J297+BALANCE!J334+BALANCE!J371+BALANCE!J408</f>
        <v>0</v>
      </c>
      <c r="K22" s="76">
        <f>+BALANCE!K117+BALANCE!K153+BALANCE!K189+BALANCE!K225+BALANCE!K255+BALANCE!K297+BALANCE!K334+BALANCE!K371+BALANCE!K408</f>
        <v>0</v>
      </c>
      <c r="L22" s="76">
        <f>+BALANCE!L117+BALANCE!L153+BALANCE!L189+BALANCE!L225+BALANCE!L255+BALANCE!L297+BALANCE!L334+BALANCE!L371+BALANCE!L408</f>
        <v>0</v>
      </c>
      <c r="M22" s="76">
        <f>+BALANCE!M117+BALANCE!M153+BALANCE!M189+BALANCE!M225+BALANCE!M255+BALANCE!M297+BALANCE!M334+BALANCE!M371+BALANCE!M408</f>
        <v>0</v>
      </c>
      <c r="N22" s="76">
        <f>+BALANCE!N117+BALANCE!N153+BALANCE!N189+BALANCE!N225+BALANCE!N255+BALANCE!N297+BALANCE!N334+BALANCE!N371+BALANCE!N408</f>
        <v>0</v>
      </c>
      <c r="O22" s="76">
        <f>+BALANCE!O117+BALANCE!O153+BALANCE!O189+BALANCE!O225+BALANCE!O255+BALANCE!O297+BALANCE!O334+BALANCE!O371+BALANCE!O408</f>
        <v>0</v>
      </c>
      <c r="P22" s="76">
        <f>+BALANCE!P117+BALANCE!P153+BALANCE!P189+BALANCE!P225+BALANCE!P255+BALANCE!P297+BALANCE!P334+BALANCE!P371+BALANCE!P408</f>
        <v>0</v>
      </c>
    </row>
    <row r="23" spans="1:16">
      <c r="A23" s="100">
        <v>17</v>
      </c>
      <c r="B23" s="32">
        <f>+BALANCE!B414</f>
        <v>1499</v>
      </c>
      <c r="C23" s="34" t="str">
        <f>+BALANCE!C414</f>
        <v>(Provisiones para créditos incobrables)</v>
      </c>
      <c r="D23" s="76">
        <f>+BALANCE!D414</f>
        <v>0</v>
      </c>
      <c r="E23" s="76">
        <f>+BALANCE!E414</f>
        <v>0</v>
      </c>
      <c r="F23" s="76">
        <f>+BALANCE!F414</f>
        <v>0</v>
      </c>
      <c r="G23" s="76">
        <f>+BALANCE!G414</f>
        <v>0</v>
      </c>
      <c r="H23" s="76">
        <f>+BALANCE!H414</f>
        <v>0</v>
      </c>
      <c r="I23" s="76">
        <f>+BALANCE!I414</f>
        <v>0</v>
      </c>
      <c r="J23" s="76">
        <f>+BALANCE!J414</f>
        <v>0</v>
      </c>
      <c r="K23" s="76">
        <f>+BALANCE!K414</f>
        <v>0</v>
      </c>
      <c r="L23" s="76">
        <f>+BALANCE!L414</f>
        <v>0</v>
      </c>
      <c r="M23" s="76">
        <f>+BALANCE!M414</f>
        <v>0</v>
      </c>
      <c r="N23" s="76">
        <f>+BALANCE!N414</f>
        <v>0</v>
      </c>
      <c r="O23" s="76">
        <f>+BALANCE!O414</f>
        <v>0</v>
      </c>
      <c r="P23" s="76">
        <f>+BALANCE!P414</f>
        <v>0</v>
      </c>
    </row>
    <row r="24" spans="1:16">
      <c r="A24" s="100">
        <v>18</v>
      </c>
      <c r="B24" s="32">
        <f>+BALANCE!B415</f>
        <v>149905</v>
      </c>
      <c r="C24" s="34" t="str">
        <f>+BALANCE!C415</f>
        <v>(Cartera de créditos comercial)</v>
      </c>
      <c r="D24" s="76">
        <f>+BALANCE!D415</f>
        <v>0</v>
      </c>
      <c r="E24" s="76">
        <f>+BALANCE!E415</f>
        <v>0</v>
      </c>
      <c r="F24" s="76">
        <f>+BALANCE!F415</f>
        <v>0</v>
      </c>
      <c r="G24" s="76">
        <f>+BALANCE!G415</f>
        <v>0</v>
      </c>
      <c r="H24" s="76">
        <f>+BALANCE!H415</f>
        <v>0</v>
      </c>
      <c r="I24" s="76">
        <f>+BALANCE!I415</f>
        <v>0</v>
      </c>
      <c r="J24" s="76">
        <f>+BALANCE!J415</f>
        <v>0</v>
      </c>
      <c r="K24" s="76">
        <f>+BALANCE!K415</f>
        <v>0</v>
      </c>
      <c r="L24" s="76">
        <f>+BALANCE!L415</f>
        <v>0</v>
      </c>
      <c r="M24" s="76">
        <f>+BALANCE!M415</f>
        <v>0</v>
      </c>
      <c r="N24" s="76">
        <f>+BALANCE!N415</f>
        <v>0</v>
      </c>
      <c r="O24" s="76">
        <f>+BALANCE!O415</f>
        <v>0</v>
      </c>
      <c r="P24" s="76">
        <f>+BALANCE!P415</f>
        <v>0</v>
      </c>
    </row>
    <row r="25" spans="1:16">
      <c r="A25" s="100">
        <v>19</v>
      </c>
      <c r="B25" s="32">
        <f>+BALANCE!B416</f>
        <v>149910</v>
      </c>
      <c r="C25" s="34" t="str">
        <f>+BALANCE!C416</f>
        <v>(Cartera de créditos de consumo)</v>
      </c>
      <c r="D25" s="76">
        <f>+BALANCE!D416</f>
        <v>0</v>
      </c>
      <c r="E25" s="76">
        <f>+BALANCE!E416</f>
        <v>0</v>
      </c>
      <c r="F25" s="76">
        <f>+BALANCE!F416</f>
        <v>0</v>
      </c>
      <c r="G25" s="76">
        <f>+BALANCE!G416</f>
        <v>0</v>
      </c>
      <c r="H25" s="76">
        <f>+BALANCE!H416</f>
        <v>0</v>
      </c>
      <c r="I25" s="76">
        <f>+BALANCE!I416</f>
        <v>0</v>
      </c>
      <c r="J25" s="76">
        <f>+BALANCE!J416</f>
        <v>0</v>
      </c>
      <c r="K25" s="76">
        <f>+BALANCE!K416</f>
        <v>0</v>
      </c>
      <c r="L25" s="76">
        <f>+BALANCE!L416</f>
        <v>0</v>
      </c>
      <c r="M25" s="76">
        <f>+BALANCE!M416</f>
        <v>0</v>
      </c>
      <c r="N25" s="76">
        <f>+BALANCE!N416</f>
        <v>0</v>
      </c>
      <c r="O25" s="76">
        <f>+BALANCE!O416</f>
        <v>0</v>
      </c>
      <c r="P25" s="76">
        <f>+BALANCE!P416</f>
        <v>0</v>
      </c>
    </row>
    <row r="26" spans="1:16">
      <c r="A26" s="100">
        <v>20</v>
      </c>
      <c r="B26" s="32">
        <f>+BALANCE!B417</f>
        <v>149915</v>
      </c>
      <c r="C26" s="34" t="str">
        <f>+BALANCE!C417</f>
        <v>(Cartera de créditos de vivienda)</v>
      </c>
      <c r="D26" s="76">
        <f>+BALANCE!D417</f>
        <v>0</v>
      </c>
      <c r="E26" s="76">
        <f>+BALANCE!E417</f>
        <v>0</v>
      </c>
      <c r="F26" s="76">
        <f>+BALANCE!F417</f>
        <v>0</v>
      </c>
      <c r="G26" s="76">
        <f>+BALANCE!G417</f>
        <v>0</v>
      </c>
      <c r="H26" s="76">
        <f>+BALANCE!H417</f>
        <v>0</v>
      </c>
      <c r="I26" s="76">
        <f>+BALANCE!I417</f>
        <v>0</v>
      </c>
      <c r="J26" s="76">
        <f>+BALANCE!J417</f>
        <v>0</v>
      </c>
      <c r="K26" s="76">
        <f>+BALANCE!K417</f>
        <v>0</v>
      </c>
      <c r="L26" s="76">
        <f>+BALANCE!L417</f>
        <v>0</v>
      </c>
      <c r="M26" s="76">
        <f>+BALANCE!M417</f>
        <v>0</v>
      </c>
      <c r="N26" s="76">
        <f>+BALANCE!N417</f>
        <v>0</v>
      </c>
      <c r="O26" s="76">
        <f>+BALANCE!O417</f>
        <v>0</v>
      </c>
      <c r="P26" s="76">
        <f>+BALANCE!P417</f>
        <v>0</v>
      </c>
    </row>
    <row r="27" spans="1:16">
      <c r="A27" s="100">
        <v>21</v>
      </c>
      <c r="B27" s="32">
        <f>+BALANCE!B418</f>
        <v>149920</v>
      </c>
      <c r="C27" s="34" t="str">
        <f>+BALANCE!C418</f>
        <v>(Cartera de créditos para la microempresa)</v>
      </c>
      <c r="D27" s="76">
        <f>+BALANCE!D418</f>
        <v>0</v>
      </c>
      <c r="E27" s="76">
        <f>+BALANCE!E418</f>
        <v>0</v>
      </c>
      <c r="F27" s="76">
        <f>+BALANCE!F418</f>
        <v>0</v>
      </c>
      <c r="G27" s="76">
        <f>+BALANCE!G418</f>
        <v>0</v>
      </c>
      <c r="H27" s="76">
        <f>+BALANCE!H418</f>
        <v>0</v>
      </c>
      <c r="I27" s="76">
        <f>+BALANCE!I418</f>
        <v>0</v>
      </c>
      <c r="J27" s="76">
        <f>+BALANCE!J418</f>
        <v>0</v>
      </c>
      <c r="K27" s="76">
        <f>+BALANCE!K418</f>
        <v>0</v>
      </c>
      <c r="L27" s="76">
        <f>+BALANCE!L418</f>
        <v>0</v>
      </c>
      <c r="M27" s="76">
        <f>+BALANCE!M418</f>
        <v>0</v>
      </c>
      <c r="N27" s="76">
        <f>+BALANCE!N418</f>
        <v>0</v>
      </c>
      <c r="O27" s="76">
        <f>+BALANCE!O418</f>
        <v>0</v>
      </c>
      <c r="P27" s="76">
        <f>+BALANCE!P418</f>
        <v>0</v>
      </c>
    </row>
    <row r="28" spans="1:16">
      <c r="A28" s="100">
        <v>22</v>
      </c>
      <c r="B28" s="32">
        <f>+BALANCE!B419</f>
        <v>149925</v>
      </c>
      <c r="C28" s="34" t="str">
        <f>+BALANCE!C419</f>
        <v>(Cartera de crédito educativo)</v>
      </c>
      <c r="D28" s="76">
        <f>+BALANCE!D419</f>
        <v>0</v>
      </c>
      <c r="E28" s="76">
        <f>+BALANCE!E419</f>
        <v>0</v>
      </c>
      <c r="F28" s="76">
        <f>+BALANCE!F419</f>
        <v>0</v>
      </c>
      <c r="G28" s="76">
        <f>+BALANCE!G419</f>
        <v>0</v>
      </c>
      <c r="H28" s="76">
        <f>+BALANCE!H419</f>
        <v>0</v>
      </c>
      <c r="I28" s="76">
        <f>+BALANCE!I419</f>
        <v>0</v>
      </c>
      <c r="J28" s="76">
        <f>+BALANCE!J419</f>
        <v>0</v>
      </c>
      <c r="K28" s="76">
        <f>+BALANCE!K419</f>
        <v>0</v>
      </c>
      <c r="L28" s="76">
        <f>+BALANCE!L419</f>
        <v>0</v>
      </c>
      <c r="M28" s="76">
        <f>+BALANCE!M419</f>
        <v>0</v>
      </c>
      <c r="N28" s="76">
        <f>+BALANCE!N419</f>
        <v>0</v>
      </c>
      <c r="O28" s="76">
        <f>+BALANCE!O419</f>
        <v>0</v>
      </c>
      <c r="P28" s="76">
        <f>+BALANCE!P419</f>
        <v>0</v>
      </c>
    </row>
    <row r="29" spans="1:16">
      <c r="A29" s="100">
        <v>23</v>
      </c>
      <c r="B29" s="32">
        <f>+BALANCE!B420</f>
        <v>149930</v>
      </c>
      <c r="C29" s="34" t="str">
        <f>+BALANCE!C420</f>
        <v>(Cartera de créditos de inversión pública)</v>
      </c>
      <c r="D29" s="76">
        <f>+BALANCE!D420</f>
        <v>0</v>
      </c>
      <c r="E29" s="76">
        <f>+BALANCE!E420</f>
        <v>0</v>
      </c>
      <c r="F29" s="76">
        <f>+BALANCE!F420</f>
        <v>0</v>
      </c>
      <c r="G29" s="76">
        <f>+BALANCE!G420</f>
        <v>0</v>
      </c>
      <c r="H29" s="76">
        <f>+BALANCE!H420</f>
        <v>0</v>
      </c>
      <c r="I29" s="76">
        <f>+BALANCE!I420</f>
        <v>0</v>
      </c>
      <c r="J29" s="76">
        <f>+BALANCE!J420</f>
        <v>0</v>
      </c>
      <c r="K29" s="76">
        <f>+BALANCE!K420</f>
        <v>0</v>
      </c>
      <c r="L29" s="76">
        <f>+BALANCE!L420</f>
        <v>0</v>
      </c>
      <c r="M29" s="76">
        <f>+BALANCE!M420</f>
        <v>0</v>
      </c>
      <c r="N29" s="76">
        <f>+BALANCE!N420</f>
        <v>0</v>
      </c>
      <c r="O29" s="76">
        <f>+BALANCE!O420</f>
        <v>0</v>
      </c>
      <c r="P29" s="76">
        <f>+BALANCE!P420</f>
        <v>0</v>
      </c>
    </row>
    <row r="30" spans="1:16">
      <c r="A30" s="100">
        <v>24</v>
      </c>
      <c r="B30" s="32">
        <f>+BALANCE!B421</f>
        <v>149945</v>
      </c>
      <c r="C30" s="34" t="str">
        <f>+BALANCE!C421</f>
        <v>(Cartera de créditos refinanciada)</v>
      </c>
      <c r="D30" s="76">
        <f>+BALANCE!D421</f>
        <v>0</v>
      </c>
      <c r="E30" s="76">
        <f>+BALANCE!E421</f>
        <v>0</v>
      </c>
      <c r="F30" s="76">
        <f>+BALANCE!F421</f>
        <v>0</v>
      </c>
      <c r="G30" s="76">
        <f>+BALANCE!G421</f>
        <v>0</v>
      </c>
      <c r="H30" s="76">
        <f>+BALANCE!H421</f>
        <v>0</v>
      </c>
      <c r="I30" s="76">
        <f>+BALANCE!I421</f>
        <v>0</v>
      </c>
      <c r="J30" s="76">
        <f>+BALANCE!J421</f>
        <v>0</v>
      </c>
      <c r="K30" s="76">
        <f>+BALANCE!K421</f>
        <v>0</v>
      </c>
      <c r="L30" s="76">
        <f>+BALANCE!L421</f>
        <v>0</v>
      </c>
      <c r="M30" s="76">
        <f>+BALANCE!M421</f>
        <v>0</v>
      </c>
      <c r="N30" s="76">
        <f>+BALANCE!N421</f>
        <v>0</v>
      </c>
      <c r="O30" s="76">
        <f>+BALANCE!O421</f>
        <v>0</v>
      </c>
      <c r="P30" s="76">
        <f>+BALANCE!P421</f>
        <v>0</v>
      </c>
    </row>
    <row r="31" spans="1:16">
      <c r="A31" s="100">
        <v>25</v>
      </c>
      <c r="B31" s="32">
        <f>+BALANCE!B422</f>
        <v>149950</v>
      </c>
      <c r="C31" s="34" t="str">
        <f>+BALANCE!C422</f>
        <v>(Cartera de créditos reestructurada)</v>
      </c>
      <c r="D31" s="76">
        <f>+BALANCE!D422</f>
        <v>0</v>
      </c>
      <c r="E31" s="76">
        <f>+BALANCE!E422</f>
        <v>0</v>
      </c>
      <c r="F31" s="76">
        <f>+BALANCE!F422</f>
        <v>0</v>
      </c>
      <c r="G31" s="76">
        <f>+BALANCE!G422</f>
        <v>0</v>
      </c>
      <c r="H31" s="76">
        <f>+BALANCE!H422</f>
        <v>0</v>
      </c>
      <c r="I31" s="76">
        <f>+BALANCE!I422</f>
        <v>0</v>
      </c>
      <c r="J31" s="76">
        <f>+BALANCE!J422</f>
        <v>0</v>
      </c>
      <c r="K31" s="76">
        <f>+BALANCE!K422</f>
        <v>0</v>
      </c>
      <c r="L31" s="76">
        <f>+BALANCE!L422</f>
        <v>0</v>
      </c>
      <c r="M31" s="76">
        <f>+BALANCE!M422</f>
        <v>0</v>
      </c>
      <c r="N31" s="76">
        <f>+BALANCE!N422</f>
        <v>0</v>
      </c>
      <c r="O31" s="76">
        <f>+BALANCE!O422</f>
        <v>0</v>
      </c>
      <c r="P31" s="76">
        <f>+BALANCE!P422</f>
        <v>0</v>
      </c>
    </row>
    <row r="32" spans="1:16">
      <c r="A32" s="100">
        <v>26</v>
      </c>
      <c r="B32" s="32">
        <f>+BALANCE!B427</f>
        <v>149990</v>
      </c>
      <c r="C32" s="34" t="str">
        <f>+BALANCE!C427</f>
        <v>(Provisión general para cartera de créditos)</v>
      </c>
      <c r="D32" s="76">
        <f>+BALANCE!D427</f>
        <v>0</v>
      </c>
      <c r="E32" s="76">
        <f>+BALANCE!E427</f>
        <v>0</v>
      </c>
      <c r="F32" s="76">
        <f>+BALANCE!F427</f>
        <v>0</v>
      </c>
      <c r="G32" s="76">
        <f>+BALANCE!G427</f>
        <v>0</v>
      </c>
      <c r="H32" s="76">
        <f>+BALANCE!H427</f>
        <v>0</v>
      </c>
      <c r="I32" s="76">
        <f>+BALANCE!I427</f>
        <v>0</v>
      </c>
      <c r="J32" s="76">
        <f>+BALANCE!J427</f>
        <v>0</v>
      </c>
      <c r="K32" s="76">
        <f>+BALANCE!K427</f>
        <v>0</v>
      </c>
      <c r="L32" s="76">
        <f>+BALANCE!L427</f>
        <v>0</v>
      </c>
      <c r="M32" s="76">
        <f>+BALANCE!M427</f>
        <v>0</v>
      </c>
      <c r="N32" s="76">
        <f>+BALANCE!N427</f>
        <v>0</v>
      </c>
      <c r="O32" s="76">
        <f>+BALANCE!O427</f>
        <v>0</v>
      </c>
      <c r="P32" s="76">
        <f>+BALANCE!P427</f>
        <v>0</v>
      </c>
    </row>
    <row r="33" spans="1:16">
      <c r="A33" s="100">
        <v>27</v>
      </c>
      <c r="B33" s="32">
        <f>+BALANCE!B428</f>
        <v>15</v>
      </c>
      <c r="C33" s="34" t="str">
        <f>+BALANCE!C428</f>
        <v>DEUDORES POR ACEPTACIONES</v>
      </c>
      <c r="D33" s="76">
        <f>+BALANCE!D428</f>
        <v>0</v>
      </c>
      <c r="E33" s="76">
        <f>+BALANCE!E428</f>
        <v>0</v>
      </c>
      <c r="F33" s="76">
        <f>+BALANCE!F428</f>
        <v>0</v>
      </c>
      <c r="G33" s="76">
        <f>+BALANCE!G428</f>
        <v>0</v>
      </c>
      <c r="H33" s="76">
        <f>+BALANCE!H428</f>
        <v>0</v>
      </c>
      <c r="I33" s="76">
        <f>+BALANCE!I428</f>
        <v>0</v>
      </c>
      <c r="J33" s="76">
        <f>+BALANCE!J428</f>
        <v>0</v>
      </c>
      <c r="K33" s="76">
        <f>+BALANCE!K428</f>
        <v>0</v>
      </c>
      <c r="L33" s="76">
        <f>+BALANCE!L428</f>
        <v>0</v>
      </c>
      <c r="M33" s="76">
        <f>+BALANCE!M428</f>
        <v>0</v>
      </c>
      <c r="N33" s="76">
        <f>+BALANCE!N428</f>
        <v>0</v>
      </c>
      <c r="O33" s="76">
        <f>+BALANCE!O428</f>
        <v>0</v>
      </c>
      <c r="P33" s="76">
        <f>+BALANCE!P428</f>
        <v>0</v>
      </c>
    </row>
    <row r="34" spans="1:16">
      <c r="A34" s="100">
        <v>28</v>
      </c>
      <c r="B34" s="32">
        <f>+BALANCE!B431</f>
        <v>16</v>
      </c>
      <c r="C34" s="34" t="str">
        <f>+BALANCE!C431</f>
        <v>CUENTAS POR COBRAR</v>
      </c>
      <c r="D34" s="76">
        <f>+BALANCE!D431</f>
        <v>0</v>
      </c>
      <c r="E34" s="76">
        <f>+BALANCE!E431</f>
        <v>0</v>
      </c>
      <c r="F34" s="76">
        <f>+BALANCE!F431</f>
        <v>0</v>
      </c>
      <c r="G34" s="76">
        <f>+BALANCE!G431</f>
        <v>0</v>
      </c>
      <c r="H34" s="76">
        <f>+BALANCE!H431</f>
        <v>0</v>
      </c>
      <c r="I34" s="76">
        <f>+BALANCE!I431</f>
        <v>0</v>
      </c>
      <c r="J34" s="76">
        <f>+BALANCE!J431</f>
        <v>0</v>
      </c>
      <c r="K34" s="76">
        <f>+BALANCE!K431</f>
        <v>0</v>
      </c>
      <c r="L34" s="76">
        <f>+BALANCE!L431</f>
        <v>0</v>
      </c>
      <c r="M34" s="76">
        <f>+BALANCE!M431</f>
        <v>0</v>
      </c>
      <c r="N34" s="76">
        <f>+BALANCE!N431</f>
        <v>1.26</v>
      </c>
      <c r="O34" s="76">
        <f>+BALANCE!O431</f>
        <v>7.2260000000000005E-2</v>
      </c>
      <c r="P34" s="76">
        <f>+BALANCE!P431</f>
        <v>7.2260000000000005E-2</v>
      </c>
    </row>
    <row r="35" spans="1:16">
      <c r="A35" s="100">
        <v>29</v>
      </c>
      <c r="B35" s="32">
        <f>+BALANCE!B489</f>
        <v>17</v>
      </c>
      <c r="C35" s="34" t="str">
        <f>+BALANCE!C489</f>
        <v>BIENES REALIZABLES, ADJUDICADOS POR PAGO, DE ARRENDAMIENTO MERCANTIL Y NO UTILIZADOS POR LA INSTITUCION</v>
      </c>
      <c r="D35" s="76">
        <f>+BALANCE!D489</f>
        <v>0</v>
      </c>
      <c r="E35" s="76">
        <f>+BALANCE!E489</f>
        <v>0</v>
      </c>
      <c r="F35" s="76">
        <f>+BALANCE!F489</f>
        <v>0</v>
      </c>
      <c r="G35" s="76">
        <f>+BALANCE!G489</f>
        <v>0</v>
      </c>
      <c r="H35" s="76">
        <f>+BALANCE!H489</f>
        <v>0</v>
      </c>
      <c r="I35" s="76">
        <f>+BALANCE!I489</f>
        <v>0</v>
      </c>
      <c r="J35" s="76">
        <f>+BALANCE!J489</f>
        <v>0</v>
      </c>
      <c r="K35" s="76">
        <f>+BALANCE!K489</f>
        <v>0</v>
      </c>
      <c r="L35" s="76">
        <f>+BALANCE!L489</f>
        <v>0</v>
      </c>
      <c r="M35" s="76">
        <f>+BALANCE!M489</f>
        <v>0</v>
      </c>
      <c r="N35" s="76">
        <f>+BALANCE!N489</f>
        <v>0</v>
      </c>
      <c r="O35" s="76">
        <f>+BALANCE!O489</f>
        <v>0</v>
      </c>
      <c r="P35" s="76">
        <f>+BALANCE!P489</f>
        <v>0</v>
      </c>
    </row>
    <row r="36" spans="1:16">
      <c r="A36" s="100">
        <v>30</v>
      </c>
      <c r="B36" s="32">
        <f>+BALANCE!B538</f>
        <v>18</v>
      </c>
      <c r="C36" s="34" t="str">
        <f>+BALANCE!C538</f>
        <v>PROPIEDADES Y EQUIPO</v>
      </c>
      <c r="D36" s="76">
        <f>+BALANCE!D538</f>
        <v>0</v>
      </c>
      <c r="E36" s="76">
        <f>+BALANCE!E538</f>
        <v>0</v>
      </c>
      <c r="F36" s="76">
        <f>+BALANCE!F538</f>
        <v>0</v>
      </c>
      <c r="G36" s="76">
        <f>+BALANCE!G538</f>
        <v>0</v>
      </c>
      <c r="H36" s="76">
        <f>+BALANCE!H538</f>
        <v>0</v>
      </c>
      <c r="I36" s="76">
        <f>+BALANCE!I538</f>
        <v>0</v>
      </c>
      <c r="J36" s="76">
        <f>+BALANCE!J538</f>
        <v>0</v>
      </c>
      <c r="K36" s="76">
        <f>+BALANCE!K538</f>
        <v>0</v>
      </c>
      <c r="L36" s="76">
        <f>+BALANCE!L538</f>
        <v>0</v>
      </c>
      <c r="M36" s="76">
        <f>+BALANCE!M538</f>
        <v>0</v>
      </c>
      <c r="N36" s="76">
        <f>+BALANCE!N538</f>
        <v>116.58944</v>
      </c>
      <c r="O36" s="76">
        <f>+BALANCE!O538</f>
        <v>132.81256999999999</v>
      </c>
      <c r="P36" s="76">
        <f>+BALANCE!P538</f>
        <v>136.18597</v>
      </c>
    </row>
    <row r="37" spans="1:16">
      <c r="A37" s="100">
        <v>31</v>
      </c>
      <c r="B37" s="32">
        <f>+BALANCE!B558</f>
        <v>19</v>
      </c>
      <c r="C37" s="34" t="str">
        <f>+BALANCE!C558</f>
        <v>OTROS ACTIVOS</v>
      </c>
      <c r="D37" s="76">
        <f>+BALANCE!D558</f>
        <v>0</v>
      </c>
      <c r="E37" s="76">
        <f>+BALANCE!E558</f>
        <v>0</v>
      </c>
      <c r="F37" s="76">
        <f>+BALANCE!F558</f>
        <v>0</v>
      </c>
      <c r="G37" s="76">
        <f>+BALANCE!G558</f>
        <v>0</v>
      </c>
      <c r="H37" s="76">
        <f>+BALANCE!H558</f>
        <v>0</v>
      </c>
      <c r="I37" s="76">
        <f>+BALANCE!I558</f>
        <v>0</v>
      </c>
      <c r="J37" s="76">
        <f>+BALANCE!J558</f>
        <v>0</v>
      </c>
      <c r="K37" s="76">
        <f>+BALANCE!K558</f>
        <v>0</v>
      </c>
      <c r="L37" s="76">
        <f>+BALANCE!L558</f>
        <v>0</v>
      </c>
      <c r="M37" s="76">
        <f>+BALANCE!M558</f>
        <v>0</v>
      </c>
      <c r="N37" s="76">
        <f>+BALANCE!N558</f>
        <v>5.0771199999999999</v>
      </c>
      <c r="O37" s="76">
        <f>+BALANCE!O558</f>
        <v>3.9775500000000004</v>
      </c>
      <c r="P37" s="76">
        <f>+BALANCE!P558</f>
        <v>3.8639099999999997</v>
      </c>
    </row>
    <row r="38" spans="1:16" ht="15">
      <c r="A38" s="100">
        <v>32</v>
      </c>
      <c r="B38" s="32"/>
      <c r="C38" s="45" t="str">
        <f>BALANCE!C621</f>
        <v>TOTAL ACTIVO</v>
      </c>
      <c r="D38" s="77">
        <f>BALANCE!D621</f>
        <v>0</v>
      </c>
      <c r="E38" s="77">
        <f>BALANCE!E621</f>
        <v>0</v>
      </c>
      <c r="F38" s="77">
        <f>BALANCE!F621</f>
        <v>0</v>
      </c>
      <c r="G38" s="77">
        <f>BALANCE!G621</f>
        <v>0</v>
      </c>
      <c r="H38" s="77">
        <f>BALANCE!H621</f>
        <v>0</v>
      </c>
      <c r="I38" s="77">
        <f>BALANCE!I621</f>
        <v>0</v>
      </c>
      <c r="J38" s="77">
        <f>BALANCE!J621</f>
        <v>0</v>
      </c>
      <c r="K38" s="77">
        <f>BALANCE!K621</f>
        <v>0</v>
      </c>
      <c r="L38" s="77">
        <f>BALANCE!L621</f>
        <v>0</v>
      </c>
      <c r="M38" s="77">
        <f>BALANCE!M621</f>
        <v>0</v>
      </c>
      <c r="N38" s="77">
        <f>BALANCE!N621</f>
        <v>250.73104000000001</v>
      </c>
      <c r="O38" s="77">
        <f>BALANCE!O621</f>
        <v>258.18752000000001</v>
      </c>
      <c r="P38" s="77">
        <f>BALANCE!P621</f>
        <v>265.39591999999999</v>
      </c>
    </row>
    <row r="39" spans="1:16" ht="15">
      <c r="A39" s="100">
        <v>33</v>
      </c>
      <c r="B39" s="32"/>
      <c r="C39" s="45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</row>
    <row r="40" spans="1:16" ht="15">
      <c r="A40" s="100">
        <v>34</v>
      </c>
      <c r="B40" s="46">
        <f>BALANCE!B623</f>
        <v>4</v>
      </c>
      <c r="C40" s="45" t="str">
        <f>BALANCE!C623</f>
        <v>GASTOS</v>
      </c>
      <c r="D40" s="77">
        <f>BALANCE!D623</f>
        <v>0</v>
      </c>
      <c r="E40" s="77">
        <f>BALANCE!E623</f>
        <v>0</v>
      </c>
      <c r="F40" s="77">
        <f>BALANCE!F623</f>
        <v>0</v>
      </c>
      <c r="G40" s="77">
        <f>BALANCE!G623</f>
        <v>0</v>
      </c>
      <c r="H40" s="77">
        <f>BALANCE!H623</f>
        <v>0</v>
      </c>
      <c r="I40" s="77">
        <f>BALANCE!I623</f>
        <v>0</v>
      </c>
      <c r="J40" s="77">
        <f>BALANCE!J623</f>
        <v>0</v>
      </c>
      <c r="K40" s="77">
        <f>BALANCE!K623</f>
        <v>0</v>
      </c>
      <c r="L40" s="77">
        <f>BALANCE!L623</f>
        <v>0</v>
      </c>
      <c r="M40" s="77">
        <f>BALANCE!M623</f>
        <v>0</v>
      </c>
      <c r="N40" s="77">
        <f>BALANCE!N623</f>
        <v>12.52801</v>
      </c>
      <c r="O40" s="77">
        <f>BALANCE!O623</f>
        <v>51.403860000000002</v>
      </c>
      <c r="P40" s="77">
        <f>BALANCE!P623</f>
        <v>88.347859999999997</v>
      </c>
    </row>
    <row r="41" spans="1:16" ht="15">
      <c r="A41" s="100">
        <v>35</v>
      </c>
      <c r="B41" s="32"/>
      <c r="C41" s="45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</row>
    <row r="42" spans="1:16" ht="15">
      <c r="A42" s="100">
        <v>36</v>
      </c>
      <c r="B42" s="32"/>
      <c r="C42" s="45" t="str">
        <f>BALANCE!C625</f>
        <v>TOTAL ACTIVO Y GASTOS</v>
      </c>
      <c r="D42" s="77">
        <f>BALANCE!D625</f>
        <v>0</v>
      </c>
      <c r="E42" s="77">
        <f>BALANCE!E625</f>
        <v>0</v>
      </c>
      <c r="F42" s="77">
        <f>BALANCE!F625</f>
        <v>0</v>
      </c>
      <c r="G42" s="77">
        <f>BALANCE!G625</f>
        <v>0</v>
      </c>
      <c r="H42" s="77">
        <f>BALANCE!H625</f>
        <v>0</v>
      </c>
      <c r="I42" s="77">
        <f>BALANCE!I625</f>
        <v>0</v>
      </c>
      <c r="J42" s="77">
        <f>BALANCE!J625</f>
        <v>0</v>
      </c>
      <c r="K42" s="77">
        <f>BALANCE!K625</f>
        <v>0</v>
      </c>
      <c r="L42" s="77">
        <f>BALANCE!L625</f>
        <v>0</v>
      </c>
      <c r="M42" s="77">
        <f>BALANCE!M625</f>
        <v>0</v>
      </c>
      <c r="N42" s="77">
        <f>BALANCE!N625</f>
        <v>263.25905</v>
      </c>
      <c r="O42" s="77">
        <f>BALANCE!O625</f>
        <v>309.59138000000002</v>
      </c>
      <c r="P42" s="77">
        <f>BALANCE!P625</f>
        <v>353.74378000000002</v>
      </c>
    </row>
    <row r="43" spans="1:16" ht="15">
      <c r="A43" s="100">
        <v>37</v>
      </c>
      <c r="B43" s="32"/>
      <c r="C43" s="45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</row>
    <row r="44" spans="1:16" ht="15">
      <c r="A44" s="100">
        <v>38</v>
      </c>
      <c r="B44" s="32"/>
      <c r="C44" s="45" t="str">
        <f>BALANCE!C627</f>
        <v>PASIVO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</row>
    <row r="45" spans="1:16">
      <c r="A45" s="100">
        <v>39</v>
      </c>
      <c r="B45" s="32">
        <f>BALANCE!B628</f>
        <v>21</v>
      </c>
      <c r="C45" s="34" t="str">
        <f>BALANCE!C628</f>
        <v>OBLIGACIONES CON EL PUBLICO</v>
      </c>
      <c r="D45" s="76">
        <f>BALANCE!D628</f>
        <v>0</v>
      </c>
      <c r="E45" s="76">
        <f>BALANCE!E628</f>
        <v>0</v>
      </c>
      <c r="F45" s="76">
        <f>BALANCE!F628</f>
        <v>0</v>
      </c>
      <c r="G45" s="76">
        <f>BALANCE!G628</f>
        <v>0</v>
      </c>
      <c r="H45" s="76">
        <f>BALANCE!H628</f>
        <v>0</v>
      </c>
      <c r="I45" s="76">
        <f>BALANCE!I628</f>
        <v>0</v>
      </c>
      <c r="J45" s="76">
        <f>BALANCE!J628</f>
        <v>0</v>
      </c>
      <c r="K45" s="76">
        <f>BALANCE!K628</f>
        <v>0</v>
      </c>
      <c r="L45" s="76">
        <f>BALANCE!L628</f>
        <v>0</v>
      </c>
      <c r="M45" s="76">
        <f>BALANCE!M628</f>
        <v>0</v>
      </c>
      <c r="N45" s="76">
        <f>BALANCE!N628</f>
        <v>0</v>
      </c>
      <c r="O45" s="76">
        <f>BALANCE!O628</f>
        <v>0</v>
      </c>
      <c r="P45" s="76">
        <f>BALANCE!P628</f>
        <v>0</v>
      </c>
    </row>
    <row r="46" spans="1:16">
      <c r="A46" s="100">
        <v>40</v>
      </c>
      <c r="B46" s="32">
        <f>+BALANCE!B629</f>
        <v>2101</v>
      </c>
      <c r="C46" s="34" t="str">
        <f>+BALANCE!C629</f>
        <v>Depósitos a la vista</v>
      </c>
      <c r="D46" s="76">
        <f>+BALANCE!D629</f>
        <v>0</v>
      </c>
      <c r="E46" s="76">
        <f>+BALANCE!E629</f>
        <v>0</v>
      </c>
      <c r="F46" s="76">
        <f>+BALANCE!F629</f>
        <v>0</v>
      </c>
      <c r="G46" s="76">
        <f>+BALANCE!G629</f>
        <v>0</v>
      </c>
      <c r="H46" s="76">
        <f>+BALANCE!H629</f>
        <v>0</v>
      </c>
      <c r="I46" s="76">
        <f>+BALANCE!I629</f>
        <v>0</v>
      </c>
      <c r="J46" s="76">
        <f>+BALANCE!J629</f>
        <v>0</v>
      </c>
      <c r="K46" s="76">
        <f>+BALANCE!K629</f>
        <v>0</v>
      </c>
      <c r="L46" s="76">
        <f>+BALANCE!L629</f>
        <v>0</v>
      </c>
      <c r="M46" s="76">
        <f>+BALANCE!M629</f>
        <v>0</v>
      </c>
      <c r="N46" s="76">
        <f>+BALANCE!N629</f>
        <v>0</v>
      </c>
      <c r="O46" s="76">
        <f>+BALANCE!O629</f>
        <v>0</v>
      </c>
      <c r="P46" s="76">
        <f>+BALANCE!P629</f>
        <v>0</v>
      </c>
    </row>
    <row r="47" spans="1:16">
      <c r="A47" s="100">
        <v>41</v>
      </c>
      <c r="B47" s="32">
        <f>+BALANCE!B641</f>
        <v>2102</v>
      </c>
      <c r="C47" s="34" t="str">
        <f>+BALANCE!C641</f>
        <v>Operaciones de reporto</v>
      </c>
      <c r="D47" s="76">
        <f>+BALANCE!D641</f>
        <v>0</v>
      </c>
      <c r="E47" s="76">
        <f>+BALANCE!E641</f>
        <v>0</v>
      </c>
      <c r="F47" s="76">
        <f>+BALANCE!F641</f>
        <v>0</v>
      </c>
      <c r="G47" s="76">
        <f>+BALANCE!G641</f>
        <v>0</v>
      </c>
      <c r="H47" s="76">
        <f>+BALANCE!H641</f>
        <v>0</v>
      </c>
      <c r="I47" s="76">
        <f>+BALANCE!I641</f>
        <v>0</v>
      </c>
      <c r="J47" s="76">
        <f>+BALANCE!J641</f>
        <v>0</v>
      </c>
      <c r="K47" s="76">
        <f>+BALANCE!K641</f>
        <v>0</v>
      </c>
      <c r="L47" s="76">
        <f>+BALANCE!L641</f>
        <v>0</v>
      </c>
      <c r="M47" s="76">
        <f>+BALANCE!M641</f>
        <v>0</v>
      </c>
      <c r="N47" s="76">
        <f>+BALANCE!N641</f>
        <v>0</v>
      </c>
      <c r="O47" s="76">
        <f>+BALANCE!O641</f>
        <v>0</v>
      </c>
      <c r="P47" s="76">
        <f>+BALANCE!P641</f>
        <v>0</v>
      </c>
    </row>
    <row r="48" spans="1:16">
      <c r="A48" s="100">
        <v>42</v>
      </c>
      <c r="B48" s="32">
        <f>+BALANCE!B645</f>
        <v>2103</v>
      </c>
      <c r="C48" s="34" t="str">
        <f>+BALANCE!C645</f>
        <v>Depósitos a plazo</v>
      </c>
      <c r="D48" s="76">
        <f>+BALANCE!D645</f>
        <v>0</v>
      </c>
      <c r="E48" s="76">
        <f>+BALANCE!E645</f>
        <v>0</v>
      </c>
      <c r="F48" s="76">
        <f>+BALANCE!F645</f>
        <v>0</v>
      </c>
      <c r="G48" s="76">
        <f>+BALANCE!G645</f>
        <v>0</v>
      </c>
      <c r="H48" s="76">
        <f>+BALANCE!H645</f>
        <v>0</v>
      </c>
      <c r="I48" s="76">
        <f>+BALANCE!I645</f>
        <v>0</v>
      </c>
      <c r="J48" s="76">
        <f>+BALANCE!J645</f>
        <v>0</v>
      </c>
      <c r="K48" s="76">
        <f>+BALANCE!K645</f>
        <v>0</v>
      </c>
      <c r="L48" s="76">
        <f>+BALANCE!L645</f>
        <v>0</v>
      </c>
      <c r="M48" s="76">
        <f>+BALANCE!M645</f>
        <v>0</v>
      </c>
      <c r="N48" s="76">
        <f>+BALANCE!N645</f>
        <v>0</v>
      </c>
      <c r="O48" s="76">
        <f>+BALANCE!O645</f>
        <v>0</v>
      </c>
      <c r="P48" s="76">
        <f>+BALANCE!P645</f>
        <v>0</v>
      </c>
    </row>
    <row r="49" spans="1:16">
      <c r="A49" s="100">
        <v>43</v>
      </c>
      <c r="B49" s="32">
        <f>+BALANCE!B652</f>
        <v>2104</v>
      </c>
      <c r="C49" s="34" t="str">
        <f>+BALANCE!C652</f>
        <v>Depósitos de garantía</v>
      </c>
      <c r="D49" s="76">
        <f>+BALANCE!D652</f>
        <v>0</v>
      </c>
      <c r="E49" s="76">
        <f>+BALANCE!E652</f>
        <v>0</v>
      </c>
      <c r="F49" s="76">
        <f>+BALANCE!F652</f>
        <v>0</v>
      </c>
      <c r="G49" s="76">
        <f>+BALANCE!G652</f>
        <v>0</v>
      </c>
      <c r="H49" s="76">
        <f>+BALANCE!H652</f>
        <v>0</v>
      </c>
      <c r="I49" s="76">
        <f>+BALANCE!I652</f>
        <v>0</v>
      </c>
      <c r="J49" s="76">
        <f>+BALANCE!J652</f>
        <v>0</v>
      </c>
      <c r="K49" s="76">
        <f>+BALANCE!K652</f>
        <v>0</v>
      </c>
      <c r="L49" s="76">
        <f>+BALANCE!L652</f>
        <v>0</v>
      </c>
      <c r="M49" s="76">
        <f>+BALANCE!M652</f>
        <v>0</v>
      </c>
      <c r="N49" s="76">
        <f>+BALANCE!N652</f>
        <v>0</v>
      </c>
      <c r="O49" s="76">
        <f>+BALANCE!O652</f>
        <v>0</v>
      </c>
      <c r="P49" s="76">
        <f>+BALANCE!P652</f>
        <v>0</v>
      </c>
    </row>
    <row r="50" spans="1:16">
      <c r="A50" s="100">
        <v>44</v>
      </c>
      <c r="B50" s="32">
        <f>+BALANCE!B653</f>
        <v>2105</v>
      </c>
      <c r="C50" s="34" t="str">
        <f>+BALANCE!C653</f>
        <v>Depósitos restringidos</v>
      </c>
      <c r="D50" s="76">
        <f>+BALANCE!D653</f>
        <v>0</v>
      </c>
      <c r="E50" s="76">
        <f>+BALANCE!E653</f>
        <v>0</v>
      </c>
      <c r="F50" s="76">
        <f>+BALANCE!F653</f>
        <v>0</v>
      </c>
      <c r="G50" s="76">
        <f>+BALANCE!G653</f>
        <v>0</v>
      </c>
      <c r="H50" s="76">
        <f>+BALANCE!H653</f>
        <v>0</v>
      </c>
      <c r="I50" s="76">
        <f>+BALANCE!I653</f>
        <v>0</v>
      </c>
      <c r="J50" s="76">
        <f>+BALANCE!J653</f>
        <v>0</v>
      </c>
      <c r="K50" s="76">
        <f>+BALANCE!K653</f>
        <v>0</v>
      </c>
      <c r="L50" s="76">
        <f>+BALANCE!L653</f>
        <v>0</v>
      </c>
      <c r="M50" s="76">
        <f>+BALANCE!M653</f>
        <v>0</v>
      </c>
      <c r="N50" s="76">
        <f>+BALANCE!N653</f>
        <v>0</v>
      </c>
      <c r="O50" s="76">
        <f>+BALANCE!O653</f>
        <v>0</v>
      </c>
      <c r="P50" s="76">
        <f>+BALANCE!P653</f>
        <v>0</v>
      </c>
    </row>
    <row r="51" spans="1:16">
      <c r="A51" s="100">
        <v>45</v>
      </c>
      <c r="B51" s="32">
        <f>+BALANCE!B654</f>
        <v>22</v>
      </c>
      <c r="C51" s="34" t="str">
        <f>+BALANCE!C654</f>
        <v>OPERACIONES INTERBANCARIAS</v>
      </c>
      <c r="D51" s="76">
        <f>+BALANCE!D654</f>
        <v>0</v>
      </c>
      <c r="E51" s="76">
        <f>+BALANCE!E654</f>
        <v>0</v>
      </c>
      <c r="F51" s="76">
        <f>+BALANCE!F654</f>
        <v>0</v>
      </c>
      <c r="G51" s="76">
        <f>+BALANCE!G654</f>
        <v>0</v>
      </c>
      <c r="H51" s="76">
        <f>+BALANCE!H654</f>
        <v>0</v>
      </c>
      <c r="I51" s="76">
        <f>+BALANCE!I654</f>
        <v>0</v>
      </c>
      <c r="J51" s="76">
        <f>+BALANCE!J654</f>
        <v>0</v>
      </c>
      <c r="K51" s="76">
        <f>+BALANCE!K654</f>
        <v>0</v>
      </c>
      <c r="L51" s="76">
        <f>+BALANCE!L654</f>
        <v>0</v>
      </c>
      <c r="M51" s="76">
        <f>+BALANCE!M654</f>
        <v>0</v>
      </c>
      <c r="N51" s="76">
        <f>+BALANCE!N654</f>
        <v>0</v>
      </c>
      <c r="O51" s="76">
        <f>+BALANCE!O654</f>
        <v>0</v>
      </c>
      <c r="P51" s="76">
        <f>+BALANCE!P654</f>
        <v>0</v>
      </c>
    </row>
    <row r="52" spans="1:16">
      <c r="A52" s="100">
        <v>46</v>
      </c>
      <c r="B52" s="32">
        <f>+BALANCE!B663</f>
        <v>23</v>
      </c>
      <c r="C52" s="34" t="str">
        <f>+BALANCE!C663</f>
        <v>OBLIGACIONES INMEDIATAS</v>
      </c>
      <c r="D52" s="76">
        <f>+BALANCE!D663</f>
        <v>0</v>
      </c>
      <c r="E52" s="76">
        <f>+BALANCE!E663</f>
        <v>0</v>
      </c>
      <c r="F52" s="76">
        <f>+BALANCE!F663</f>
        <v>0</v>
      </c>
      <c r="G52" s="76">
        <f>+BALANCE!G663</f>
        <v>0</v>
      </c>
      <c r="H52" s="76">
        <f>+BALANCE!H663</f>
        <v>0</v>
      </c>
      <c r="I52" s="76">
        <f>+BALANCE!I663</f>
        <v>0</v>
      </c>
      <c r="J52" s="76">
        <f>+BALANCE!J663</f>
        <v>0</v>
      </c>
      <c r="K52" s="76">
        <f>+BALANCE!K663</f>
        <v>0</v>
      </c>
      <c r="L52" s="76">
        <f>+BALANCE!L663</f>
        <v>0</v>
      </c>
      <c r="M52" s="76">
        <f>+BALANCE!M663</f>
        <v>0</v>
      </c>
      <c r="N52" s="76">
        <f>+BALANCE!N663</f>
        <v>0</v>
      </c>
      <c r="O52" s="76">
        <f>+BALANCE!O663</f>
        <v>0</v>
      </c>
      <c r="P52" s="76">
        <f>+BALANCE!P663</f>
        <v>0</v>
      </c>
    </row>
    <row r="53" spans="1:16">
      <c r="A53" s="100">
        <v>47</v>
      </c>
      <c r="B53" s="32">
        <f>+BALANCE!B673</f>
        <v>24</v>
      </c>
      <c r="C53" s="34" t="str">
        <f>+BALANCE!C673</f>
        <v>ACEPTACIONES EN CIRCULACION</v>
      </c>
      <c r="D53" s="76">
        <f>+BALANCE!D673</f>
        <v>0</v>
      </c>
      <c r="E53" s="76">
        <f>+BALANCE!E673</f>
        <v>0</v>
      </c>
      <c r="F53" s="76">
        <f>+BALANCE!F673</f>
        <v>0</v>
      </c>
      <c r="G53" s="76">
        <f>+BALANCE!G673</f>
        <v>0</v>
      </c>
      <c r="H53" s="76">
        <f>+BALANCE!H673</f>
        <v>0</v>
      </c>
      <c r="I53" s="76">
        <f>+BALANCE!I673</f>
        <v>0</v>
      </c>
      <c r="J53" s="76">
        <f>+BALANCE!J673</f>
        <v>0</v>
      </c>
      <c r="K53" s="76">
        <f>+BALANCE!K673</f>
        <v>0</v>
      </c>
      <c r="L53" s="76">
        <f>+BALANCE!L673</f>
        <v>0</v>
      </c>
      <c r="M53" s="76">
        <f>+BALANCE!M673</f>
        <v>0</v>
      </c>
      <c r="N53" s="76">
        <f>+BALANCE!N673</f>
        <v>0</v>
      </c>
      <c r="O53" s="76">
        <f>+BALANCE!O673</f>
        <v>0</v>
      </c>
      <c r="P53" s="76">
        <f>+BALANCE!P673</f>
        <v>0</v>
      </c>
    </row>
    <row r="54" spans="1:16">
      <c r="A54" s="100">
        <v>48</v>
      </c>
      <c r="B54" s="32">
        <f>+BALANCE!B676</f>
        <v>25</v>
      </c>
      <c r="C54" s="34" t="str">
        <f>+BALANCE!C676</f>
        <v>CUENTAS POR PAGAR</v>
      </c>
      <c r="D54" s="76">
        <f>+BALANCE!D676</f>
        <v>0</v>
      </c>
      <c r="E54" s="76">
        <f>+BALANCE!E676</f>
        <v>0</v>
      </c>
      <c r="F54" s="76">
        <f>+BALANCE!F676</f>
        <v>0</v>
      </c>
      <c r="G54" s="76">
        <f>+BALANCE!G676</f>
        <v>0</v>
      </c>
      <c r="H54" s="76">
        <f>+BALANCE!H676</f>
        <v>0</v>
      </c>
      <c r="I54" s="76">
        <f>+BALANCE!I676</f>
        <v>0</v>
      </c>
      <c r="J54" s="76">
        <f>+BALANCE!J676</f>
        <v>0</v>
      </c>
      <c r="K54" s="76">
        <f>+BALANCE!K676</f>
        <v>0</v>
      </c>
      <c r="L54" s="76">
        <f>+BALANCE!L676</f>
        <v>0</v>
      </c>
      <c r="M54" s="76">
        <f>+BALANCE!M676</f>
        <v>0</v>
      </c>
      <c r="N54" s="76">
        <f>+BALANCE!N676</f>
        <v>2.7884000000000002</v>
      </c>
      <c r="O54" s="76">
        <f>+BALANCE!O676</f>
        <v>5.0722800000000001</v>
      </c>
      <c r="P54" s="76">
        <f>+BALANCE!P676</f>
        <v>3.9583200000000001</v>
      </c>
    </row>
    <row r="55" spans="1:16">
      <c r="A55" s="100">
        <v>49</v>
      </c>
      <c r="B55" s="32">
        <f>+BALANCE!B717</f>
        <v>26</v>
      </c>
      <c r="C55" s="34" t="str">
        <f>+BALANCE!C717</f>
        <v>OBLIGACIONES FINANCIERAS</v>
      </c>
      <c r="D55" s="76">
        <f>+BALANCE!D717</f>
        <v>0</v>
      </c>
      <c r="E55" s="76">
        <f>+BALANCE!E717</f>
        <v>0</v>
      </c>
      <c r="F55" s="76">
        <f>+BALANCE!F717</f>
        <v>0</v>
      </c>
      <c r="G55" s="76">
        <f>+BALANCE!G717</f>
        <v>0</v>
      </c>
      <c r="H55" s="76">
        <f>+BALANCE!H717</f>
        <v>0</v>
      </c>
      <c r="I55" s="76">
        <f>+BALANCE!I717</f>
        <v>0</v>
      </c>
      <c r="J55" s="76">
        <f>+BALANCE!J717</f>
        <v>0</v>
      </c>
      <c r="K55" s="76">
        <f>+BALANCE!K717</f>
        <v>0</v>
      </c>
      <c r="L55" s="76">
        <f>+BALANCE!L717</f>
        <v>0</v>
      </c>
      <c r="M55" s="76">
        <f>+BALANCE!M717</f>
        <v>0</v>
      </c>
      <c r="N55" s="76">
        <f>+BALANCE!N717</f>
        <v>0</v>
      </c>
      <c r="O55" s="76">
        <f>+BALANCE!O717</f>
        <v>0</v>
      </c>
      <c r="P55" s="76">
        <f>+BALANCE!P717</f>
        <v>0</v>
      </c>
    </row>
    <row r="56" spans="1:16">
      <c r="A56" s="100">
        <v>50</v>
      </c>
      <c r="B56" s="32">
        <f>+BALANCE!B718</f>
        <v>2601</v>
      </c>
      <c r="C56" s="34" t="str">
        <f>+BALANCE!C718</f>
        <v>Sobregiros</v>
      </c>
      <c r="D56" s="76">
        <f>+BALANCE!D718</f>
        <v>0</v>
      </c>
      <c r="E56" s="76">
        <f>+BALANCE!E718</f>
        <v>0</v>
      </c>
      <c r="F56" s="76">
        <f>+BALANCE!F718</f>
        <v>0</v>
      </c>
      <c r="G56" s="76">
        <f>+BALANCE!G718</f>
        <v>0</v>
      </c>
      <c r="H56" s="76">
        <f>+BALANCE!H718</f>
        <v>0</v>
      </c>
      <c r="I56" s="76">
        <f>+BALANCE!I718</f>
        <v>0</v>
      </c>
      <c r="J56" s="76">
        <f>+BALANCE!J718</f>
        <v>0</v>
      </c>
      <c r="K56" s="76">
        <f>+BALANCE!K718</f>
        <v>0</v>
      </c>
      <c r="L56" s="76">
        <f>+BALANCE!L718</f>
        <v>0</v>
      </c>
      <c r="M56" s="76">
        <f>+BALANCE!M718</f>
        <v>0</v>
      </c>
      <c r="N56" s="76">
        <f>+BALANCE!N718</f>
        <v>0</v>
      </c>
      <c r="O56" s="76">
        <f>+BALANCE!O718</f>
        <v>0</v>
      </c>
      <c r="P56" s="76">
        <f>+BALANCE!P718</f>
        <v>0</v>
      </c>
    </row>
    <row r="57" spans="1:16">
      <c r="A57" s="100">
        <v>51</v>
      </c>
      <c r="B57" s="32">
        <f>+BALANCE!B719</f>
        <v>2602</v>
      </c>
      <c r="C57" s="34" t="str">
        <f>+BALANCE!C719</f>
        <v>Obligaciones con instituciones financieras del país</v>
      </c>
      <c r="D57" s="76">
        <f>+BALANCE!D719</f>
        <v>0</v>
      </c>
      <c r="E57" s="76">
        <f>+BALANCE!E719</f>
        <v>0</v>
      </c>
      <c r="F57" s="76">
        <f>+BALANCE!F719</f>
        <v>0</v>
      </c>
      <c r="G57" s="76">
        <f>+BALANCE!G719</f>
        <v>0</v>
      </c>
      <c r="H57" s="76">
        <f>+BALANCE!H719</f>
        <v>0</v>
      </c>
      <c r="I57" s="76">
        <f>+BALANCE!I719</f>
        <v>0</v>
      </c>
      <c r="J57" s="76">
        <f>+BALANCE!J719</f>
        <v>0</v>
      </c>
      <c r="K57" s="76">
        <f>+BALANCE!K719</f>
        <v>0</v>
      </c>
      <c r="L57" s="76">
        <f>+BALANCE!L719</f>
        <v>0</v>
      </c>
      <c r="M57" s="76">
        <f>+BALANCE!M719</f>
        <v>0</v>
      </c>
      <c r="N57" s="76">
        <f>+BALANCE!N719</f>
        <v>0</v>
      </c>
      <c r="O57" s="76">
        <f>+BALANCE!O719</f>
        <v>0</v>
      </c>
      <c r="P57" s="76">
        <f>+BALANCE!P719</f>
        <v>0</v>
      </c>
    </row>
    <row r="58" spans="1:16">
      <c r="A58" s="100">
        <v>52</v>
      </c>
      <c r="B58" s="32">
        <f>+BALANCE!B725</f>
        <v>2603</v>
      </c>
      <c r="C58" s="34" t="str">
        <f>+BALANCE!C725</f>
        <v>Obligaciones con instituciones financieras del exterior</v>
      </c>
      <c r="D58" s="76">
        <f>+BALANCE!D725</f>
        <v>0</v>
      </c>
      <c r="E58" s="76">
        <f>+BALANCE!E725</f>
        <v>0</v>
      </c>
      <c r="F58" s="76">
        <f>+BALANCE!F725</f>
        <v>0</v>
      </c>
      <c r="G58" s="76">
        <f>+BALANCE!G725</f>
        <v>0</v>
      </c>
      <c r="H58" s="76">
        <f>+BALANCE!H725</f>
        <v>0</v>
      </c>
      <c r="I58" s="76">
        <f>+BALANCE!I725</f>
        <v>0</v>
      </c>
      <c r="J58" s="76">
        <f>+BALANCE!J725</f>
        <v>0</v>
      </c>
      <c r="K58" s="76">
        <f>+BALANCE!K725</f>
        <v>0</v>
      </c>
      <c r="L58" s="76">
        <f>+BALANCE!L725</f>
        <v>0</v>
      </c>
      <c r="M58" s="76">
        <f>+BALANCE!M725</f>
        <v>0</v>
      </c>
      <c r="N58" s="76">
        <f>+BALANCE!N725</f>
        <v>0</v>
      </c>
      <c r="O58" s="76">
        <f>+BALANCE!O725</f>
        <v>0</v>
      </c>
      <c r="P58" s="76">
        <f>+BALANCE!P725</f>
        <v>0</v>
      </c>
    </row>
    <row r="59" spans="1:16">
      <c r="A59" s="100">
        <v>53</v>
      </c>
      <c r="B59" s="32">
        <f>+BALANCE!B731</f>
        <v>2604</v>
      </c>
      <c r="C59" s="34" t="str">
        <f>+BALANCE!C731</f>
        <v>Obligaciones con entidades del grupo financiero en el país</v>
      </c>
      <c r="D59" s="76">
        <f>+BALANCE!D731</f>
        <v>0</v>
      </c>
      <c r="E59" s="76">
        <f>+BALANCE!E731</f>
        <v>0</v>
      </c>
      <c r="F59" s="76">
        <f>+BALANCE!F731</f>
        <v>0</v>
      </c>
      <c r="G59" s="76">
        <f>+BALANCE!G731</f>
        <v>0</v>
      </c>
      <c r="H59" s="76">
        <f>+BALANCE!H731</f>
        <v>0</v>
      </c>
      <c r="I59" s="76">
        <f>+BALANCE!I731</f>
        <v>0</v>
      </c>
      <c r="J59" s="76">
        <f>+BALANCE!J731</f>
        <v>0</v>
      </c>
      <c r="K59" s="76">
        <f>+BALANCE!K731</f>
        <v>0</v>
      </c>
      <c r="L59" s="76">
        <f>+BALANCE!L731</f>
        <v>0</v>
      </c>
      <c r="M59" s="76">
        <f>+BALANCE!M731</f>
        <v>0</v>
      </c>
      <c r="N59" s="76">
        <f>+BALANCE!N731</f>
        <v>0</v>
      </c>
      <c r="O59" s="76">
        <f>+BALANCE!O731</f>
        <v>0</v>
      </c>
      <c r="P59" s="76">
        <f>+BALANCE!P731</f>
        <v>0</v>
      </c>
    </row>
    <row r="60" spans="1:16">
      <c r="A60" s="100">
        <v>54</v>
      </c>
      <c r="B60" s="32">
        <f>+BALANCE!B737</f>
        <v>2605</v>
      </c>
      <c r="C60" s="34" t="str">
        <f>+BALANCE!C737</f>
        <v>Obligaciones con entidades del grupo financiero en el exterior</v>
      </c>
      <c r="D60" s="76">
        <f>+BALANCE!D737</f>
        <v>0</v>
      </c>
      <c r="E60" s="76">
        <f>+BALANCE!E737</f>
        <v>0</v>
      </c>
      <c r="F60" s="76">
        <f>+BALANCE!F737</f>
        <v>0</v>
      </c>
      <c r="G60" s="76">
        <f>+BALANCE!G737</f>
        <v>0</v>
      </c>
      <c r="H60" s="76">
        <f>+BALANCE!H737</f>
        <v>0</v>
      </c>
      <c r="I60" s="76">
        <f>+BALANCE!I737</f>
        <v>0</v>
      </c>
      <c r="J60" s="76">
        <f>+BALANCE!J737</f>
        <v>0</v>
      </c>
      <c r="K60" s="76">
        <f>+BALANCE!K737</f>
        <v>0</v>
      </c>
      <c r="L60" s="76">
        <f>+BALANCE!L737</f>
        <v>0</v>
      </c>
      <c r="M60" s="76">
        <f>+BALANCE!M737</f>
        <v>0</v>
      </c>
      <c r="N60" s="76">
        <f>+BALANCE!N737</f>
        <v>0</v>
      </c>
      <c r="O60" s="76">
        <f>+BALANCE!O737</f>
        <v>0</v>
      </c>
      <c r="P60" s="76">
        <f>+BALANCE!P737</f>
        <v>0</v>
      </c>
    </row>
    <row r="61" spans="1:16">
      <c r="A61" s="100">
        <v>55</v>
      </c>
      <c r="B61" s="32">
        <f>+BALANCE!B743</f>
        <v>2606</v>
      </c>
      <c r="C61" s="34" t="str">
        <f>+BALANCE!C743</f>
        <v>Obligaciones con entidades financieras del sector público</v>
      </c>
      <c r="D61" s="76">
        <f>+BALANCE!D743</f>
        <v>0</v>
      </c>
      <c r="E61" s="76">
        <f>+BALANCE!E743</f>
        <v>0</v>
      </c>
      <c r="F61" s="76">
        <f>+BALANCE!F743</f>
        <v>0</v>
      </c>
      <c r="G61" s="76">
        <f>+BALANCE!G743</f>
        <v>0</v>
      </c>
      <c r="H61" s="76">
        <f>+BALANCE!H743</f>
        <v>0</v>
      </c>
      <c r="I61" s="76">
        <f>+BALANCE!I743</f>
        <v>0</v>
      </c>
      <c r="J61" s="76">
        <f>+BALANCE!J743</f>
        <v>0</v>
      </c>
      <c r="K61" s="76">
        <f>+BALANCE!K743</f>
        <v>0</v>
      </c>
      <c r="L61" s="76">
        <f>+BALANCE!L743</f>
        <v>0</v>
      </c>
      <c r="M61" s="76">
        <f>+BALANCE!M743</f>
        <v>0</v>
      </c>
      <c r="N61" s="76">
        <f>+BALANCE!N743</f>
        <v>0</v>
      </c>
      <c r="O61" s="76">
        <f>+BALANCE!O743</f>
        <v>0</v>
      </c>
      <c r="P61" s="76">
        <f>+BALANCE!P743</f>
        <v>0</v>
      </c>
    </row>
    <row r="62" spans="1:16">
      <c r="A62" s="100">
        <v>56</v>
      </c>
      <c r="B62" s="32">
        <f>+BALANCE!B749</f>
        <v>2607</v>
      </c>
      <c r="C62" s="34" t="str">
        <f>+BALANCE!C749</f>
        <v>Obligaciones con organismos multilaterales</v>
      </c>
      <c r="D62" s="76">
        <f>+BALANCE!D749</f>
        <v>0</v>
      </c>
      <c r="E62" s="76">
        <f>+BALANCE!E749</f>
        <v>0</v>
      </c>
      <c r="F62" s="76">
        <f>+BALANCE!F749</f>
        <v>0</v>
      </c>
      <c r="G62" s="76">
        <f>+BALANCE!G749</f>
        <v>0</v>
      </c>
      <c r="H62" s="76">
        <f>+BALANCE!H749</f>
        <v>0</v>
      </c>
      <c r="I62" s="76">
        <f>+BALANCE!I749</f>
        <v>0</v>
      </c>
      <c r="J62" s="76">
        <f>+BALANCE!J749</f>
        <v>0</v>
      </c>
      <c r="K62" s="76">
        <f>+BALANCE!K749</f>
        <v>0</v>
      </c>
      <c r="L62" s="76">
        <f>+BALANCE!L749</f>
        <v>0</v>
      </c>
      <c r="M62" s="76">
        <f>+BALANCE!M749</f>
        <v>0</v>
      </c>
      <c r="N62" s="76">
        <f>+BALANCE!N749</f>
        <v>0</v>
      </c>
      <c r="O62" s="76">
        <f>+BALANCE!O749</f>
        <v>0</v>
      </c>
      <c r="P62" s="76">
        <f>+BALANCE!P749</f>
        <v>0</v>
      </c>
    </row>
    <row r="63" spans="1:16">
      <c r="A63" s="100">
        <v>57</v>
      </c>
      <c r="B63" s="32">
        <f>+BALANCE!B755</f>
        <v>2608</v>
      </c>
      <c r="C63" s="34" t="str">
        <f>+BALANCE!C755</f>
        <v>Préstamo subordinado</v>
      </c>
      <c r="D63" s="76">
        <f>+BALANCE!D755</f>
        <v>0</v>
      </c>
      <c r="E63" s="76">
        <f>+BALANCE!E755</f>
        <v>0</v>
      </c>
      <c r="F63" s="76">
        <f>+BALANCE!F755</f>
        <v>0</v>
      </c>
      <c r="G63" s="76">
        <f>+BALANCE!G755</f>
        <v>0</v>
      </c>
      <c r="H63" s="76">
        <f>+BALANCE!H755</f>
        <v>0</v>
      </c>
      <c r="I63" s="76">
        <f>+BALANCE!I755</f>
        <v>0</v>
      </c>
      <c r="J63" s="76">
        <f>+BALANCE!J755</f>
        <v>0</v>
      </c>
      <c r="K63" s="76">
        <f>+BALANCE!K755</f>
        <v>0</v>
      </c>
      <c r="L63" s="76">
        <f>+BALANCE!L755</f>
        <v>0</v>
      </c>
      <c r="M63" s="76">
        <f>+BALANCE!M755</f>
        <v>0</v>
      </c>
      <c r="N63" s="76">
        <f>+BALANCE!N755</f>
        <v>0</v>
      </c>
      <c r="O63" s="76">
        <f>+BALANCE!O755</f>
        <v>0</v>
      </c>
      <c r="P63" s="76">
        <f>+BALANCE!P755</f>
        <v>0</v>
      </c>
    </row>
    <row r="64" spans="1:16">
      <c r="A64" s="100">
        <v>58</v>
      </c>
      <c r="B64" s="32">
        <f>+BALANCE!B761</f>
        <v>2609</v>
      </c>
      <c r="C64" s="34" t="str">
        <f>+BALANCE!C761</f>
        <v>Obligaciones con entidades del sector público</v>
      </c>
      <c r="D64" s="76">
        <f>+BALANCE!D761</f>
        <v>0</v>
      </c>
      <c r="E64" s="76">
        <f>+BALANCE!E761</f>
        <v>0</v>
      </c>
      <c r="F64" s="76">
        <f>+BALANCE!F761</f>
        <v>0</v>
      </c>
      <c r="G64" s="76">
        <f>+BALANCE!G761</f>
        <v>0</v>
      </c>
      <c r="H64" s="76">
        <f>+BALANCE!H761</f>
        <v>0</v>
      </c>
      <c r="I64" s="76">
        <f>+BALANCE!I761</f>
        <v>0</v>
      </c>
      <c r="J64" s="76">
        <f>+BALANCE!J761</f>
        <v>0</v>
      </c>
      <c r="K64" s="76">
        <f>+BALANCE!K761</f>
        <v>0</v>
      </c>
      <c r="L64" s="76">
        <f>+BALANCE!L761</f>
        <v>0</v>
      </c>
      <c r="M64" s="76">
        <f>+BALANCE!M761</f>
        <v>0</v>
      </c>
      <c r="N64" s="76">
        <f>+BALANCE!N761</f>
        <v>0</v>
      </c>
      <c r="O64" s="76">
        <f>+BALANCE!O761</f>
        <v>0</v>
      </c>
      <c r="P64" s="76">
        <f>+BALANCE!P761</f>
        <v>0</v>
      </c>
    </row>
    <row r="65" spans="1:16">
      <c r="A65" s="100">
        <v>59</v>
      </c>
      <c r="B65" s="32">
        <f>+BALANCE!B767</f>
        <v>2690</v>
      </c>
      <c r="C65" s="34" t="str">
        <f>+BALANCE!C767</f>
        <v>Otras obligaciones</v>
      </c>
      <c r="D65" s="76">
        <f>+BALANCE!D767</f>
        <v>0</v>
      </c>
      <c r="E65" s="76">
        <f>+BALANCE!E767</f>
        <v>0</v>
      </c>
      <c r="F65" s="76">
        <f>+BALANCE!F767</f>
        <v>0</v>
      </c>
      <c r="G65" s="76">
        <f>+BALANCE!G767</f>
        <v>0</v>
      </c>
      <c r="H65" s="76">
        <f>+BALANCE!H767</f>
        <v>0</v>
      </c>
      <c r="I65" s="76">
        <f>+BALANCE!I767</f>
        <v>0</v>
      </c>
      <c r="J65" s="76">
        <f>+BALANCE!J767</f>
        <v>0</v>
      </c>
      <c r="K65" s="76">
        <f>+BALANCE!K767</f>
        <v>0</v>
      </c>
      <c r="L65" s="76">
        <f>+BALANCE!L767</f>
        <v>0</v>
      </c>
      <c r="M65" s="76">
        <f>+BALANCE!M767</f>
        <v>0</v>
      </c>
      <c r="N65" s="76">
        <f>+BALANCE!N767</f>
        <v>0</v>
      </c>
      <c r="O65" s="76">
        <f>+BALANCE!O767</f>
        <v>0</v>
      </c>
      <c r="P65" s="76">
        <f>+BALANCE!P767</f>
        <v>0</v>
      </c>
    </row>
    <row r="66" spans="1:16">
      <c r="A66" s="100">
        <v>60</v>
      </c>
      <c r="B66" s="32">
        <f>+BALANCE!B773</f>
        <v>27</v>
      </c>
      <c r="C66" s="34" t="str">
        <f>+BALANCE!C773</f>
        <v>VALORES EN CIRCULACION</v>
      </c>
      <c r="D66" s="76">
        <f>+BALANCE!D773</f>
        <v>0</v>
      </c>
      <c r="E66" s="76">
        <f>+BALANCE!E773</f>
        <v>0</v>
      </c>
      <c r="F66" s="76">
        <f>+BALANCE!F773</f>
        <v>0</v>
      </c>
      <c r="G66" s="76">
        <f>+BALANCE!G773</f>
        <v>0</v>
      </c>
      <c r="H66" s="76">
        <f>+BALANCE!H773</f>
        <v>0</v>
      </c>
      <c r="I66" s="76">
        <f>+BALANCE!I773</f>
        <v>0</v>
      </c>
      <c r="J66" s="76">
        <f>+BALANCE!J773</f>
        <v>0</v>
      </c>
      <c r="K66" s="76">
        <f>+BALANCE!K773</f>
        <v>0</v>
      </c>
      <c r="L66" s="76">
        <f>+BALANCE!L773</f>
        <v>0</v>
      </c>
      <c r="M66" s="76">
        <f>+BALANCE!M773</f>
        <v>0</v>
      </c>
      <c r="N66" s="76">
        <f>+BALANCE!N773</f>
        <v>0</v>
      </c>
      <c r="O66" s="76">
        <f>+BALANCE!O773</f>
        <v>0</v>
      </c>
      <c r="P66" s="76">
        <f>+BALANCE!P773</f>
        <v>0</v>
      </c>
    </row>
    <row r="67" spans="1:16">
      <c r="A67" s="100">
        <v>61</v>
      </c>
      <c r="B67" s="32">
        <f>+BALANCE!B787</f>
        <v>28</v>
      </c>
      <c r="C67" s="34" t="str">
        <f>+BALANCE!C787</f>
        <v>OBLIGACIONES CONVERTIBLES EN ACCIONES Y APORTES PARA FUTURA CAPITALIZACION</v>
      </c>
      <c r="D67" s="76">
        <f>+BALANCE!D787</f>
        <v>0</v>
      </c>
      <c r="E67" s="76">
        <f>+BALANCE!E787</f>
        <v>0</v>
      </c>
      <c r="F67" s="76">
        <f>+BALANCE!F787</f>
        <v>0</v>
      </c>
      <c r="G67" s="76">
        <f>+BALANCE!G787</f>
        <v>0</v>
      </c>
      <c r="H67" s="76">
        <f>+BALANCE!H787</f>
        <v>0</v>
      </c>
      <c r="I67" s="76">
        <f>+BALANCE!I787</f>
        <v>0</v>
      </c>
      <c r="J67" s="76">
        <f>+BALANCE!J787</f>
        <v>0</v>
      </c>
      <c r="K67" s="76">
        <f>+BALANCE!K787</f>
        <v>0</v>
      </c>
      <c r="L67" s="76">
        <f>+BALANCE!L787</f>
        <v>0</v>
      </c>
      <c r="M67" s="76">
        <f>+BALANCE!M787</f>
        <v>0</v>
      </c>
      <c r="N67" s="76">
        <f>+BALANCE!N787</f>
        <v>0</v>
      </c>
      <c r="O67" s="76">
        <f>+BALANCE!O787</f>
        <v>0</v>
      </c>
      <c r="P67" s="76">
        <f>+BALANCE!P787</f>
        <v>0</v>
      </c>
    </row>
    <row r="68" spans="1:16">
      <c r="A68" s="100">
        <v>62</v>
      </c>
      <c r="B68" s="32">
        <f>+BALANCE!B792</f>
        <v>29</v>
      </c>
      <c r="C68" s="34" t="str">
        <f>+BALANCE!C792</f>
        <v>OTROS PASIVOS</v>
      </c>
      <c r="D68" s="76">
        <f>+BALANCE!D792</f>
        <v>0</v>
      </c>
      <c r="E68" s="76">
        <f>+BALANCE!E792</f>
        <v>0</v>
      </c>
      <c r="F68" s="76">
        <f>+BALANCE!F792</f>
        <v>0</v>
      </c>
      <c r="G68" s="76">
        <f>+BALANCE!G792</f>
        <v>0</v>
      </c>
      <c r="H68" s="76">
        <f>+BALANCE!H792</f>
        <v>0</v>
      </c>
      <c r="I68" s="76">
        <f>+BALANCE!I792</f>
        <v>0</v>
      </c>
      <c r="J68" s="76">
        <f>+BALANCE!J792</f>
        <v>0</v>
      </c>
      <c r="K68" s="76">
        <f>+BALANCE!K792</f>
        <v>0</v>
      </c>
      <c r="L68" s="76">
        <f>+BALANCE!L792</f>
        <v>0</v>
      </c>
      <c r="M68" s="76">
        <f>+BALANCE!M792</f>
        <v>0</v>
      </c>
      <c r="N68" s="76">
        <f>+BALANCE!N792</f>
        <v>0</v>
      </c>
      <c r="O68" s="76">
        <f>+BALANCE!O792</f>
        <v>0</v>
      </c>
      <c r="P68" s="76">
        <f>+BALANCE!P792</f>
        <v>0</v>
      </c>
    </row>
    <row r="69" spans="1:16" ht="15">
      <c r="A69" s="100">
        <v>63</v>
      </c>
      <c r="B69" s="32"/>
      <c r="C69" s="45" t="str">
        <f>+BALANCE!C809</f>
        <v>TOTAL PASIVO</v>
      </c>
      <c r="D69" s="77">
        <f>+BALANCE!D809</f>
        <v>0</v>
      </c>
      <c r="E69" s="77">
        <f>+BALANCE!E809</f>
        <v>0</v>
      </c>
      <c r="F69" s="77">
        <f>+BALANCE!F809</f>
        <v>0</v>
      </c>
      <c r="G69" s="77">
        <f>+BALANCE!G809</f>
        <v>0</v>
      </c>
      <c r="H69" s="77">
        <f>+BALANCE!H809</f>
        <v>0</v>
      </c>
      <c r="I69" s="77">
        <f>+BALANCE!I809</f>
        <v>0</v>
      </c>
      <c r="J69" s="77">
        <f>+BALANCE!J809</f>
        <v>0</v>
      </c>
      <c r="K69" s="77">
        <f>+BALANCE!K809</f>
        <v>0</v>
      </c>
      <c r="L69" s="77">
        <f>+BALANCE!L809</f>
        <v>0</v>
      </c>
      <c r="M69" s="77">
        <f>+BALANCE!M809</f>
        <v>0</v>
      </c>
      <c r="N69" s="77">
        <f>+BALANCE!N809</f>
        <v>2.7884000000000002</v>
      </c>
      <c r="O69" s="77">
        <f>+BALANCE!O809</f>
        <v>5.0722800000000001</v>
      </c>
      <c r="P69" s="77">
        <f>+BALANCE!P809</f>
        <v>3.9583200000000001</v>
      </c>
    </row>
    <row r="70" spans="1:16" ht="15">
      <c r="A70" s="100">
        <v>64</v>
      </c>
      <c r="B70" s="32"/>
      <c r="C70" s="45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</row>
    <row r="71" spans="1:16" ht="15">
      <c r="A71" s="100">
        <v>65</v>
      </c>
      <c r="B71" s="32"/>
      <c r="C71" s="45" t="str">
        <f>+BALANCE!C811</f>
        <v>PATRIMONIO</v>
      </c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</row>
    <row r="72" spans="1:16">
      <c r="A72" s="100">
        <v>66</v>
      </c>
      <c r="B72" s="32">
        <f>+BALANCE!B812</f>
        <v>31</v>
      </c>
      <c r="C72" s="34" t="str">
        <f>+BALANCE!C812</f>
        <v>CAPITAL SOCIAL</v>
      </c>
      <c r="D72" s="76">
        <f>+BALANCE!D812</f>
        <v>0</v>
      </c>
      <c r="E72" s="76">
        <f>+BALANCE!E812</f>
        <v>0</v>
      </c>
      <c r="F72" s="76">
        <f>+BALANCE!F812</f>
        <v>0</v>
      </c>
      <c r="G72" s="76">
        <f>+BALANCE!G812</f>
        <v>0</v>
      </c>
      <c r="H72" s="76">
        <f>+BALANCE!H812</f>
        <v>0</v>
      </c>
      <c r="I72" s="76">
        <f>+BALANCE!I812</f>
        <v>0</v>
      </c>
      <c r="J72" s="76">
        <f>+BALANCE!J812</f>
        <v>0</v>
      </c>
      <c r="K72" s="76">
        <f>+BALANCE!K812</f>
        <v>0</v>
      </c>
      <c r="L72" s="76">
        <f>+BALANCE!L812</f>
        <v>0</v>
      </c>
      <c r="M72" s="76">
        <f>+BALANCE!M812</f>
        <v>0</v>
      </c>
      <c r="N72" s="76">
        <f>+BALANCE!N812</f>
        <v>40</v>
      </c>
      <c r="O72" s="76">
        <f>+BALANCE!O812</f>
        <v>40</v>
      </c>
      <c r="P72" s="76">
        <f>+BALANCE!P812</f>
        <v>40</v>
      </c>
    </row>
    <row r="73" spans="1:16">
      <c r="A73" s="100">
        <v>67</v>
      </c>
      <c r="B73" s="32">
        <f>+BALANCE!B816</f>
        <v>32</v>
      </c>
      <c r="C73" s="34" t="str">
        <f>+BALANCE!C816</f>
        <v>PRIMA O DESCUENTO EN COLOCACION DE ACCIONES</v>
      </c>
      <c r="D73" s="76">
        <f>+BALANCE!D816</f>
        <v>0</v>
      </c>
      <c r="E73" s="76">
        <f>+BALANCE!E816</f>
        <v>0</v>
      </c>
      <c r="F73" s="76">
        <f>+BALANCE!F816</f>
        <v>0</v>
      </c>
      <c r="G73" s="76">
        <f>+BALANCE!G816</f>
        <v>0</v>
      </c>
      <c r="H73" s="76">
        <f>+BALANCE!H816</f>
        <v>0</v>
      </c>
      <c r="I73" s="76">
        <f>+BALANCE!I816</f>
        <v>0</v>
      </c>
      <c r="J73" s="76">
        <f>+BALANCE!J816</f>
        <v>0</v>
      </c>
      <c r="K73" s="76">
        <f>+BALANCE!K816</f>
        <v>0</v>
      </c>
      <c r="L73" s="76">
        <f>+BALANCE!L816</f>
        <v>0</v>
      </c>
      <c r="M73" s="76">
        <f>+BALANCE!M816</f>
        <v>0</v>
      </c>
      <c r="N73" s="76">
        <f>+BALANCE!N816</f>
        <v>0</v>
      </c>
      <c r="O73" s="76">
        <f>+BALANCE!O816</f>
        <v>0</v>
      </c>
      <c r="P73" s="76">
        <f>+BALANCE!P816</f>
        <v>0</v>
      </c>
    </row>
    <row r="74" spans="1:16">
      <c r="A74" s="100">
        <v>68</v>
      </c>
      <c r="B74" s="32">
        <f>+BALANCE!B819</f>
        <v>33</v>
      </c>
      <c r="C74" s="34" t="str">
        <f>+BALANCE!C819</f>
        <v>RESERVAS</v>
      </c>
      <c r="D74" s="76">
        <f>+BALANCE!D819</f>
        <v>0</v>
      </c>
      <c r="E74" s="76">
        <f>+BALANCE!E819</f>
        <v>0</v>
      </c>
      <c r="F74" s="76">
        <f>+BALANCE!F819</f>
        <v>0</v>
      </c>
      <c r="G74" s="76">
        <f>+BALANCE!G819</f>
        <v>0</v>
      </c>
      <c r="H74" s="76">
        <f>+BALANCE!H819</f>
        <v>0</v>
      </c>
      <c r="I74" s="76">
        <f>+BALANCE!I819</f>
        <v>0</v>
      </c>
      <c r="J74" s="76">
        <f>+BALANCE!J819</f>
        <v>0</v>
      </c>
      <c r="K74" s="76">
        <f>+BALANCE!K819</f>
        <v>0</v>
      </c>
      <c r="L74" s="76">
        <f>+BALANCE!L819</f>
        <v>0</v>
      </c>
      <c r="M74" s="76">
        <f>+BALANCE!M819</f>
        <v>0</v>
      </c>
      <c r="N74" s="76">
        <f>+BALANCE!N819</f>
        <v>215.74352999999999</v>
      </c>
      <c r="O74" s="76">
        <f>+BALANCE!O819</f>
        <v>222.89737</v>
      </c>
      <c r="P74" s="76">
        <f>+BALANCE!P819</f>
        <v>230</v>
      </c>
    </row>
    <row r="75" spans="1:16">
      <c r="A75" s="100">
        <v>69</v>
      </c>
      <c r="B75" s="32">
        <f>+BALANCE!B839</f>
        <v>34</v>
      </c>
      <c r="C75" s="34" t="str">
        <f>+BALANCE!C839</f>
        <v>OTROS APORTES PATRIMONIALES</v>
      </c>
      <c r="D75" s="76">
        <f>+BALANCE!D839</f>
        <v>0</v>
      </c>
      <c r="E75" s="76">
        <f>+BALANCE!E839</f>
        <v>0</v>
      </c>
      <c r="F75" s="76">
        <f>+BALANCE!F839</f>
        <v>0</v>
      </c>
      <c r="G75" s="76">
        <f>+BALANCE!G839</f>
        <v>0</v>
      </c>
      <c r="H75" s="76">
        <f>+BALANCE!H839</f>
        <v>0</v>
      </c>
      <c r="I75" s="76">
        <f>+BALANCE!I839</f>
        <v>0</v>
      </c>
      <c r="J75" s="76">
        <f>+BALANCE!J839</f>
        <v>0</v>
      </c>
      <c r="K75" s="76">
        <f>+BALANCE!K839</f>
        <v>0</v>
      </c>
      <c r="L75" s="76">
        <f>+BALANCE!L839</f>
        <v>0</v>
      </c>
      <c r="M75" s="76">
        <f>+BALANCE!M839</f>
        <v>0</v>
      </c>
      <c r="N75" s="76">
        <f>+BALANCE!N839</f>
        <v>0</v>
      </c>
      <c r="O75" s="76">
        <f>+BALANCE!O839</f>
        <v>0</v>
      </c>
      <c r="P75" s="76">
        <f>+BALANCE!P839</f>
        <v>0</v>
      </c>
    </row>
    <row r="76" spans="1:16">
      <c r="A76" s="100">
        <v>70</v>
      </c>
      <c r="B76" s="32">
        <f>+BALANCE!B845</f>
        <v>35</v>
      </c>
      <c r="C76" s="34" t="str">
        <f>+BALANCE!C845</f>
        <v>SUPERAVIT POR VALUACIONES</v>
      </c>
      <c r="D76" s="76">
        <f>+BALANCE!D845</f>
        <v>0</v>
      </c>
      <c r="E76" s="76">
        <f>+BALANCE!E845</f>
        <v>0</v>
      </c>
      <c r="F76" s="76">
        <f>+BALANCE!F845</f>
        <v>0</v>
      </c>
      <c r="G76" s="76">
        <f>+BALANCE!G845</f>
        <v>0</v>
      </c>
      <c r="H76" s="76">
        <f>+BALANCE!H845</f>
        <v>0</v>
      </c>
      <c r="I76" s="76">
        <f>+BALANCE!I845</f>
        <v>0</v>
      </c>
      <c r="J76" s="76">
        <f>+BALANCE!J845</f>
        <v>0</v>
      </c>
      <c r="K76" s="76">
        <f>+BALANCE!K845</f>
        <v>0</v>
      </c>
      <c r="L76" s="76">
        <f>+BALANCE!L845</f>
        <v>0</v>
      </c>
      <c r="M76" s="76">
        <f>+BALANCE!M845</f>
        <v>0</v>
      </c>
      <c r="N76" s="76">
        <f>+BALANCE!N845</f>
        <v>0</v>
      </c>
      <c r="O76" s="76">
        <f>+BALANCE!O845</f>
        <v>0</v>
      </c>
      <c r="P76" s="76">
        <f>+BALANCE!P845</f>
        <v>0</v>
      </c>
    </row>
    <row r="77" spans="1:16">
      <c r="A77" s="100">
        <v>71</v>
      </c>
      <c r="B77" s="32">
        <f>+BALANCE!B848</f>
        <v>36</v>
      </c>
      <c r="C77" s="34" t="str">
        <f>+BALANCE!C848</f>
        <v>RESULTADOS</v>
      </c>
      <c r="D77" s="76">
        <f>+BALANCE!D848</f>
        <v>0</v>
      </c>
      <c r="E77" s="76">
        <f>+BALANCE!E848</f>
        <v>0</v>
      </c>
      <c r="F77" s="76">
        <f>+BALANCE!F848</f>
        <v>0</v>
      </c>
      <c r="G77" s="76">
        <f>+BALANCE!G848</f>
        <v>0</v>
      </c>
      <c r="H77" s="76">
        <f>+BALANCE!H848</f>
        <v>0</v>
      </c>
      <c r="I77" s="76">
        <f>+BALANCE!I848</f>
        <v>0</v>
      </c>
      <c r="J77" s="76">
        <f>+BALANCE!J848</f>
        <v>0</v>
      </c>
      <c r="K77" s="76">
        <f>+BALANCE!K848</f>
        <v>0</v>
      </c>
      <c r="L77" s="76">
        <f>+BALANCE!L848</f>
        <v>0</v>
      </c>
      <c r="M77" s="76">
        <f>+BALANCE!M848</f>
        <v>0</v>
      </c>
      <c r="N77" s="76">
        <f>+BALANCE!N848</f>
        <v>0</v>
      </c>
      <c r="O77" s="76">
        <f>+BALANCE!O848</f>
        <v>0</v>
      </c>
      <c r="P77" s="76">
        <f>+BALANCE!P848</f>
        <v>-8.5624000000000002</v>
      </c>
    </row>
    <row r="78" spans="1:16">
      <c r="A78" s="100">
        <v>72</v>
      </c>
      <c r="B78" s="32">
        <f>+BALANCE!B849</f>
        <v>3601</v>
      </c>
      <c r="C78" s="34" t="str">
        <f>+BALANCE!C849</f>
        <v>Utilidades o excedentes acumuladas</v>
      </c>
      <c r="D78" s="76">
        <f>+BALANCE!D849</f>
        <v>0</v>
      </c>
      <c r="E78" s="76">
        <f>+BALANCE!E849</f>
        <v>0</v>
      </c>
      <c r="F78" s="76">
        <f>+BALANCE!F849</f>
        <v>0</v>
      </c>
      <c r="G78" s="76">
        <f>+BALANCE!G849</f>
        <v>0</v>
      </c>
      <c r="H78" s="76">
        <f>+BALANCE!H849</f>
        <v>0</v>
      </c>
      <c r="I78" s="76">
        <f>+BALANCE!I849</f>
        <v>0</v>
      </c>
      <c r="J78" s="76">
        <f>+BALANCE!J849</f>
        <v>0</v>
      </c>
      <c r="K78" s="76">
        <f>+BALANCE!K849</f>
        <v>0</v>
      </c>
      <c r="L78" s="76">
        <f>+BALANCE!L849</f>
        <v>0</v>
      </c>
      <c r="M78" s="76">
        <f>+BALANCE!M849</f>
        <v>0</v>
      </c>
      <c r="N78" s="76">
        <f>+BALANCE!N849</f>
        <v>0</v>
      </c>
      <c r="O78" s="76">
        <f>+BALANCE!O849</f>
        <v>0</v>
      </c>
      <c r="P78" s="76">
        <f>+BALANCE!P849</f>
        <v>0</v>
      </c>
    </row>
    <row r="79" spans="1:16">
      <c r="A79" s="100">
        <v>73</v>
      </c>
      <c r="B79" s="32">
        <f>+BALANCE!B850</f>
        <v>3602</v>
      </c>
      <c r="C79" s="34" t="str">
        <f>+BALANCE!C850</f>
        <v>(Pérdidas acumuladas)</v>
      </c>
      <c r="D79" s="76">
        <f>+BALANCE!D850</f>
        <v>0</v>
      </c>
      <c r="E79" s="76">
        <f>+BALANCE!E850</f>
        <v>0</v>
      </c>
      <c r="F79" s="76">
        <f>+BALANCE!F850</f>
        <v>0</v>
      </c>
      <c r="G79" s="76">
        <f>+BALANCE!G850</f>
        <v>0</v>
      </c>
      <c r="H79" s="76">
        <f>+BALANCE!H850</f>
        <v>0</v>
      </c>
      <c r="I79" s="76">
        <f>+BALANCE!I850</f>
        <v>0</v>
      </c>
      <c r="J79" s="76">
        <f>+BALANCE!J850</f>
        <v>0</v>
      </c>
      <c r="K79" s="76">
        <f>+BALANCE!K850</f>
        <v>0</v>
      </c>
      <c r="L79" s="76">
        <f>+BALANCE!L850</f>
        <v>0</v>
      </c>
      <c r="M79" s="76">
        <f>+BALANCE!M850</f>
        <v>0</v>
      </c>
      <c r="N79" s="76">
        <f>+BALANCE!N850</f>
        <v>0</v>
      </c>
      <c r="O79" s="76">
        <f>+BALANCE!O850</f>
        <v>0</v>
      </c>
      <c r="P79" s="76">
        <f>+BALANCE!P850</f>
        <v>0</v>
      </c>
    </row>
    <row r="80" spans="1:16">
      <c r="A80" s="100">
        <v>74</v>
      </c>
      <c r="B80" s="32">
        <f>+BALANCE!B851</f>
        <v>3603</v>
      </c>
      <c r="C80" s="34" t="str">
        <f>+BALANCE!C851</f>
        <v>Utilidad o excedente del ejercicio</v>
      </c>
      <c r="D80" s="76">
        <f>+BALANCE!D851</f>
        <v>0</v>
      </c>
      <c r="E80" s="76">
        <f>+BALANCE!E851</f>
        <v>0</v>
      </c>
      <c r="F80" s="76">
        <f>+BALANCE!F851</f>
        <v>0</v>
      </c>
      <c r="G80" s="76">
        <f>+BALANCE!G851</f>
        <v>0</v>
      </c>
      <c r="H80" s="76">
        <f>+BALANCE!H851</f>
        <v>0</v>
      </c>
      <c r="I80" s="76">
        <f>+BALANCE!I851</f>
        <v>0</v>
      </c>
      <c r="J80" s="76">
        <f>+BALANCE!J851</f>
        <v>0</v>
      </c>
      <c r="K80" s="76">
        <f>+BALANCE!K851</f>
        <v>0</v>
      </c>
      <c r="L80" s="76">
        <f>+BALANCE!L851</f>
        <v>0</v>
      </c>
      <c r="M80" s="76">
        <f>+BALANCE!M851</f>
        <v>0</v>
      </c>
      <c r="N80" s="76">
        <f>+BALANCE!N851</f>
        <v>0</v>
      </c>
      <c r="O80" s="76">
        <f>+BALANCE!O851</f>
        <v>0</v>
      </c>
      <c r="P80" s="76">
        <f>+BALANCE!P851</f>
        <v>0</v>
      </c>
    </row>
    <row r="81" spans="1:16">
      <c r="A81" s="100">
        <v>75</v>
      </c>
      <c r="B81" s="32">
        <f>+BALANCE!B852</f>
        <v>3604</v>
      </c>
      <c r="C81" s="34" t="str">
        <f>+BALANCE!C852</f>
        <v>(Pérdida del ejercicio)</v>
      </c>
      <c r="D81" s="76">
        <f>+BALANCE!D852</f>
        <v>0</v>
      </c>
      <c r="E81" s="76">
        <f>+BALANCE!E852</f>
        <v>0</v>
      </c>
      <c r="F81" s="76">
        <f>+BALANCE!F852</f>
        <v>0</v>
      </c>
      <c r="G81" s="76">
        <f>+BALANCE!G852</f>
        <v>0</v>
      </c>
      <c r="H81" s="76">
        <f>+BALANCE!H852</f>
        <v>0</v>
      </c>
      <c r="I81" s="76">
        <f>+BALANCE!I852</f>
        <v>0</v>
      </c>
      <c r="J81" s="76">
        <f>+BALANCE!J852</f>
        <v>0</v>
      </c>
      <c r="K81" s="76">
        <f>+BALANCE!K852</f>
        <v>0</v>
      </c>
      <c r="L81" s="76">
        <f>+BALANCE!L852</f>
        <v>0</v>
      </c>
      <c r="M81" s="76">
        <f>+BALANCE!M852</f>
        <v>0</v>
      </c>
      <c r="N81" s="76">
        <f>+BALANCE!N852</f>
        <v>0</v>
      </c>
      <c r="O81" s="76">
        <f>+BALANCE!O852</f>
        <v>0</v>
      </c>
      <c r="P81" s="76">
        <f>+BALANCE!P852</f>
        <v>-8.5624000000000002</v>
      </c>
    </row>
    <row r="82" spans="1:16" ht="15">
      <c r="A82" s="100">
        <v>76</v>
      </c>
      <c r="B82" s="32"/>
      <c r="C82" s="45" t="str">
        <f>+BALANCE!C853</f>
        <v>TOTAL PATRIMONIO</v>
      </c>
      <c r="D82" s="77">
        <f>+BALANCE!D853</f>
        <v>0</v>
      </c>
      <c r="E82" s="77">
        <f>+BALANCE!E853</f>
        <v>0</v>
      </c>
      <c r="F82" s="77">
        <f>+BALANCE!F853</f>
        <v>0</v>
      </c>
      <c r="G82" s="77">
        <f>+BALANCE!G853</f>
        <v>0</v>
      </c>
      <c r="H82" s="77">
        <f>+BALANCE!H853</f>
        <v>0</v>
      </c>
      <c r="I82" s="77">
        <f>+BALANCE!I853</f>
        <v>0</v>
      </c>
      <c r="J82" s="77">
        <f>+BALANCE!J853</f>
        <v>0</v>
      </c>
      <c r="K82" s="77">
        <f>+BALANCE!K853</f>
        <v>0</v>
      </c>
      <c r="L82" s="77">
        <f>+BALANCE!L853</f>
        <v>0</v>
      </c>
      <c r="M82" s="77">
        <f>+BALANCE!M853</f>
        <v>0</v>
      </c>
      <c r="N82" s="77">
        <f>+BALANCE!N853</f>
        <v>255.74352999999999</v>
      </c>
      <c r="O82" s="77">
        <f>+BALANCE!O853</f>
        <v>262.89737000000002</v>
      </c>
      <c r="P82" s="77">
        <f>+BALANCE!P853</f>
        <v>261.43760000000003</v>
      </c>
    </row>
    <row r="83" spans="1:16" ht="15">
      <c r="A83" s="100">
        <v>77</v>
      </c>
      <c r="B83" s="32"/>
      <c r="C83" s="45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</row>
    <row r="84" spans="1:16" ht="15">
      <c r="A84" s="100">
        <v>78</v>
      </c>
      <c r="B84" s="32"/>
      <c r="C84" s="45" t="str">
        <f>+BALANCE!C855</f>
        <v>TOTAL PASIVO Y PATRIMONIO</v>
      </c>
      <c r="D84" s="77">
        <f>+BALANCE!D855</f>
        <v>0</v>
      </c>
      <c r="E84" s="77">
        <f>+BALANCE!E855</f>
        <v>0</v>
      </c>
      <c r="F84" s="77">
        <f>+BALANCE!F855</f>
        <v>0</v>
      </c>
      <c r="G84" s="77">
        <f>+BALANCE!G855</f>
        <v>0</v>
      </c>
      <c r="H84" s="77">
        <f>+BALANCE!H855</f>
        <v>0</v>
      </c>
      <c r="I84" s="77">
        <f>+BALANCE!I855</f>
        <v>0</v>
      </c>
      <c r="J84" s="77">
        <f>+BALANCE!J855</f>
        <v>0</v>
      </c>
      <c r="K84" s="77">
        <f>+BALANCE!K855</f>
        <v>0</v>
      </c>
      <c r="L84" s="77">
        <f>+BALANCE!L855</f>
        <v>0</v>
      </c>
      <c r="M84" s="77">
        <f>+BALANCE!M855</f>
        <v>0</v>
      </c>
      <c r="N84" s="77">
        <f>+BALANCE!N855</f>
        <v>258.53192999999999</v>
      </c>
      <c r="O84" s="77">
        <f>+BALANCE!O855</f>
        <v>267.96965</v>
      </c>
      <c r="P84" s="77">
        <f>+BALANCE!P855</f>
        <v>265.39592000000005</v>
      </c>
    </row>
    <row r="85" spans="1:16" ht="15">
      <c r="A85" s="100">
        <v>79</v>
      </c>
      <c r="B85" s="32"/>
      <c r="C85" s="45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</row>
    <row r="86" spans="1:16" ht="15">
      <c r="A86" s="100">
        <v>80</v>
      </c>
      <c r="B86" s="32"/>
      <c r="C86" s="45" t="str">
        <f>+BALANCE!C857</f>
        <v>INGRESOS</v>
      </c>
      <c r="D86" s="77">
        <f>+BALANCE!D857</f>
        <v>0</v>
      </c>
      <c r="E86" s="77">
        <f>+BALANCE!E857</f>
        <v>0</v>
      </c>
      <c r="F86" s="77">
        <f>+BALANCE!F857</f>
        <v>0</v>
      </c>
      <c r="G86" s="77">
        <f>+BALANCE!G857</f>
        <v>0</v>
      </c>
      <c r="H86" s="77">
        <f>+BALANCE!H857</f>
        <v>0</v>
      </c>
      <c r="I86" s="77">
        <f>+BALANCE!I857</f>
        <v>0</v>
      </c>
      <c r="J86" s="77">
        <f>+BALANCE!J857</f>
        <v>0</v>
      </c>
      <c r="K86" s="77">
        <f>+BALANCE!K857</f>
        <v>0</v>
      </c>
      <c r="L86" s="77">
        <f>+BALANCE!L857</f>
        <v>0</v>
      </c>
      <c r="M86" s="77">
        <f>+BALANCE!M857</f>
        <v>0</v>
      </c>
      <c r="N86" s="77">
        <f>+BALANCE!N857</f>
        <v>4.7271200000000002</v>
      </c>
      <c r="O86" s="77">
        <f>+BALANCE!O857</f>
        <v>41.621730000000007</v>
      </c>
      <c r="P86" s="77">
        <f>+BALANCE!P857</f>
        <v>79.78546</v>
      </c>
    </row>
    <row r="87" spans="1:16" ht="15">
      <c r="A87" s="100">
        <v>81</v>
      </c>
      <c r="B87" s="32"/>
      <c r="C87" s="45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</row>
    <row r="88" spans="1:16" ht="15">
      <c r="A88" s="100">
        <v>82</v>
      </c>
      <c r="B88" s="35"/>
      <c r="C88" s="39" t="str">
        <f>+BALANCE!C859</f>
        <v>TOTAL PASIVO, PATRIMONIO E INGRESOS</v>
      </c>
      <c r="D88" s="80">
        <f>+BALANCE!D859</f>
        <v>0</v>
      </c>
      <c r="E88" s="80">
        <f>+BALANCE!E859</f>
        <v>0</v>
      </c>
      <c r="F88" s="80">
        <f>+BALANCE!F859</f>
        <v>0</v>
      </c>
      <c r="G88" s="80">
        <f>+BALANCE!G859</f>
        <v>0</v>
      </c>
      <c r="H88" s="80">
        <f>+BALANCE!H859</f>
        <v>0</v>
      </c>
      <c r="I88" s="80">
        <f>+BALANCE!I859</f>
        <v>0</v>
      </c>
      <c r="J88" s="80">
        <f>+BALANCE!J859</f>
        <v>0</v>
      </c>
      <c r="K88" s="80">
        <f>+BALANCE!K859</f>
        <v>0</v>
      </c>
      <c r="L88" s="80">
        <f>+BALANCE!L859</f>
        <v>0</v>
      </c>
      <c r="M88" s="80">
        <f>+BALANCE!M859</f>
        <v>0</v>
      </c>
      <c r="N88" s="80">
        <f>+BALANCE!N859</f>
        <v>263.25905</v>
      </c>
      <c r="O88" s="80">
        <f>+BALANCE!O859</f>
        <v>309.59138000000002</v>
      </c>
      <c r="P88" s="80">
        <f>+BALANCE!P859</f>
        <v>345.18138000000005</v>
      </c>
    </row>
    <row r="89" spans="1:16" ht="15">
      <c r="A89" s="100">
        <v>83</v>
      </c>
      <c r="B89" s="32"/>
      <c r="C89" s="45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</row>
    <row r="90" spans="1:16">
      <c r="A90" s="100">
        <v>84</v>
      </c>
      <c r="B90" s="32">
        <f>+BALANCE!B863</f>
        <v>6</v>
      </c>
      <c r="C90" s="34" t="str">
        <f>+BALANCE!C863</f>
        <v>CUENTAS CONTINGENTES</v>
      </c>
      <c r="D90" s="76">
        <f>+BALANCE!D863</f>
        <v>0</v>
      </c>
      <c r="E90" s="76">
        <f>+BALANCE!E863</f>
        <v>0</v>
      </c>
      <c r="F90" s="76">
        <f>+BALANCE!F863</f>
        <v>0</v>
      </c>
      <c r="G90" s="76">
        <f>+BALANCE!G863</f>
        <v>0</v>
      </c>
      <c r="H90" s="76">
        <f>+BALANCE!H863</f>
        <v>0</v>
      </c>
      <c r="I90" s="76">
        <f>+BALANCE!I863</f>
        <v>0</v>
      </c>
      <c r="J90" s="76">
        <f>+BALANCE!J863</f>
        <v>0</v>
      </c>
      <c r="K90" s="76">
        <f>+BALANCE!K863</f>
        <v>0</v>
      </c>
      <c r="L90" s="76">
        <f>+BALANCE!L863</f>
        <v>0</v>
      </c>
      <c r="M90" s="76">
        <f>+BALANCE!M863</f>
        <v>0</v>
      </c>
      <c r="N90" s="76">
        <f>+BALANCE!N863</f>
        <v>0</v>
      </c>
      <c r="O90" s="76">
        <f>+BALANCE!O863</f>
        <v>0</v>
      </c>
      <c r="P90" s="76">
        <f>+BALANCE!P863</f>
        <v>0</v>
      </c>
    </row>
    <row r="91" spans="1:16">
      <c r="A91" s="100">
        <v>85</v>
      </c>
      <c r="B91" s="32"/>
      <c r="C91" s="34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</row>
    <row r="92" spans="1:16">
      <c r="A92" s="100">
        <v>86</v>
      </c>
      <c r="B92" s="35">
        <f>+BALANCE!B921</f>
        <v>7</v>
      </c>
      <c r="C92" s="37" t="str">
        <f>+BALANCE!C921</f>
        <v>CUENTAS DE ORDEN</v>
      </c>
      <c r="D92" s="78">
        <f>+BALANCE!D921</f>
        <v>0</v>
      </c>
      <c r="E92" s="78">
        <f>+BALANCE!E921</f>
        <v>0</v>
      </c>
      <c r="F92" s="78">
        <f>+BALANCE!F921</f>
        <v>0</v>
      </c>
      <c r="G92" s="78">
        <f>+BALANCE!G921</f>
        <v>0</v>
      </c>
      <c r="H92" s="78">
        <f>+BALANCE!H921</f>
        <v>0</v>
      </c>
      <c r="I92" s="78">
        <f>+BALANCE!I921</f>
        <v>0</v>
      </c>
      <c r="J92" s="78">
        <f>+BALANCE!J921</f>
        <v>0</v>
      </c>
      <c r="K92" s="78">
        <f>+BALANCE!K921</f>
        <v>0</v>
      </c>
      <c r="L92" s="78">
        <f>+BALANCE!L921</f>
        <v>0</v>
      </c>
      <c r="M92" s="78">
        <f>+BALANCE!M921</f>
        <v>0</v>
      </c>
      <c r="N92" s="78">
        <f>+BALANCE!N921</f>
        <v>0</v>
      </c>
      <c r="O92" s="78">
        <f>+BALANCE!O921</f>
        <v>0</v>
      </c>
      <c r="P92" s="78">
        <f>+BALANCE!P921</f>
        <v>0</v>
      </c>
    </row>
    <row r="94" spans="1:16" ht="15">
      <c r="B94" s="8" t="s">
        <v>699</v>
      </c>
    </row>
    <row r="95" spans="1:16" ht="15">
      <c r="B95" s="8" t="s">
        <v>804</v>
      </c>
    </row>
    <row r="96" spans="1:16">
      <c r="B96" s="1"/>
    </row>
    <row r="97" spans="1:16">
      <c r="B97" s="25" t="s">
        <v>708</v>
      </c>
      <c r="D97" s="59">
        <f>+D16-D17-D18-D19-D20-D21-D22-D23</f>
        <v>0</v>
      </c>
      <c r="E97" s="59">
        <f>+E16-E17-E18-E19-E20-E21-E22-E23</f>
        <v>0</v>
      </c>
      <c r="F97" s="59">
        <f t="shared" ref="F97:J97" si="0">+F16-F17-F18-F19-F20-F21-F22-F23</f>
        <v>0</v>
      </c>
      <c r="G97" s="59">
        <f t="shared" si="0"/>
        <v>0</v>
      </c>
      <c r="H97" s="59">
        <f t="shared" si="0"/>
        <v>0</v>
      </c>
      <c r="I97" s="59">
        <f t="shared" si="0"/>
        <v>0</v>
      </c>
      <c r="J97" s="59">
        <f t="shared" si="0"/>
        <v>0</v>
      </c>
      <c r="K97" s="59">
        <f t="shared" ref="K97:P97" si="1">+K16-K17-K18-K19-K20-K21-K22-K23</f>
        <v>0</v>
      </c>
      <c r="L97" s="59">
        <f t="shared" si="1"/>
        <v>0</v>
      </c>
      <c r="M97" s="59">
        <f t="shared" si="1"/>
        <v>0</v>
      </c>
      <c r="N97" s="59">
        <f t="shared" si="1"/>
        <v>0</v>
      </c>
      <c r="O97" s="59">
        <f t="shared" si="1"/>
        <v>0</v>
      </c>
      <c r="P97" s="59">
        <f t="shared" si="1"/>
        <v>0</v>
      </c>
    </row>
    <row r="98" spans="1:16">
      <c r="B98" s="25" t="s">
        <v>709</v>
      </c>
      <c r="D98" s="59">
        <f>+D11-D12-D13-D14-D15</f>
        <v>0</v>
      </c>
      <c r="E98" s="59">
        <f>+E11-E12-E13-E14-E15</f>
        <v>0</v>
      </c>
      <c r="F98" s="59">
        <f t="shared" ref="F98:J98" si="2">+F11-F12-F13-F14-F15</f>
        <v>0</v>
      </c>
      <c r="G98" s="59">
        <f t="shared" si="2"/>
        <v>0</v>
      </c>
      <c r="H98" s="59">
        <f t="shared" si="2"/>
        <v>0</v>
      </c>
      <c r="I98" s="59">
        <f t="shared" si="2"/>
        <v>0</v>
      </c>
      <c r="J98" s="59">
        <f t="shared" si="2"/>
        <v>0</v>
      </c>
      <c r="K98" s="59">
        <f t="shared" ref="K98:P98" si="3">+K11-K12-K13-K14-K15</f>
        <v>0</v>
      </c>
      <c r="L98" s="59">
        <f t="shared" si="3"/>
        <v>0</v>
      </c>
      <c r="M98" s="59">
        <f t="shared" si="3"/>
        <v>0</v>
      </c>
      <c r="N98" s="59">
        <f t="shared" si="3"/>
        <v>0</v>
      </c>
      <c r="O98" s="59">
        <f t="shared" si="3"/>
        <v>0</v>
      </c>
      <c r="P98" s="59">
        <f t="shared" si="3"/>
        <v>0</v>
      </c>
    </row>
    <row r="99" spans="1:16">
      <c r="B99" s="25" t="s">
        <v>710</v>
      </c>
      <c r="D99" s="59">
        <f>+D45-D46-D47-D48-D49-D50</f>
        <v>0</v>
      </c>
      <c r="E99" s="59">
        <f>+E45-E46-E47-E48-E49-E50</f>
        <v>0</v>
      </c>
      <c r="F99" s="59">
        <f t="shared" ref="F99:J99" si="4">+F45-F46-F47-F48-F49-F50</f>
        <v>0</v>
      </c>
      <c r="G99" s="59">
        <f t="shared" si="4"/>
        <v>0</v>
      </c>
      <c r="H99" s="59">
        <f t="shared" si="4"/>
        <v>0</v>
      </c>
      <c r="I99" s="59">
        <f t="shared" si="4"/>
        <v>0</v>
      </c>
      <c r="J99" s="59">
        <f t="shared" si="4"/>
        <v>0</v>
      </c>
      <c r="K99" s="59">
        <f t="shared" ref="K99:P99" si="5">+K45-K46-K47-K48-K49-K50</f>
        <v>0</v>
      </c>
      <c r="L99" s="59">
        <f t="shared" si="5"/>
        <v>0</v>
      </c>
      <c r="M99" s="59">
        <f t="shared" si="5"/>
        <v>0</v>
      </c>
      <c r="N99" s="59">
        <f t="shared" si="5"/>
        <v>0</v>
      </c>
      <c r="O99" s="59">
        <f t="shared" si="5"/>
        <v>0</v>
      </c>
      <c r="P99" s="59">
        <f t="shared" si="5"/>
        <v>0</v>
      </c>
    </row>
    <row r="100" spans="1:16" s="28" customFormat="1">
      <c r="A100" s="100"/>
      <c r="B100" s="60" t="s">
        <v>711</v>
      </c>
      <c r="D100" s="61">
        <f>IF(BALANCE!D5=12,+D38-D69-D82,+D42-D88)</f>
        <v>0</v>
      </c>
      <c r="E100" s="61">
        <f>IF(BALANCE!E5=12,+E38-E69-E82,+E42-E88)</f>
        <v>0</v>
      </c>
      <c r="F100" s="61">
        <f>IF(BALANCE!F5=12,+F38-F69-F82,+F42-F88)</f>
        <v>0</v>
      </c>
      <c r="G100" s="61">
        <f>IF(BALANCE!G5=12,+G38-G69-G82,+G42-G88)</f>
        <v>0</v>
      </c>
      <c r="H100" s="61">
        <f>IF(BALANCE!H5=12,+H38-H69-H82,+H42-H88)</f>
        <v>0</v>
      </c>
      <c r="I100" s="61">
        <f>IF(BALANCE!I5=12,+I38-I69-I82,+I42-I88)</f>
        <v>0</v>
      </c>
      <c r="J100" s="61">
        <f>IF(BALANCE!J5=12,+J38-J69-J82,+J42-J88)</f>
        <v>0</v>
      </c>
      <c r="K100" s="61">
        <f>IF(BALANCE!K5=12,+K38-K69-K82,+K42-K88)</f>
        <v>0</v>
      </c>
      <c r="L100" s="61">
        <f>IF(BALANCE!L5=12,+L38-L69-L82,+L42-L88)</f>
        <v>0</v>
      </c>
      <c r="M100" s="61">
        <f>IF(BALANCE!M5=12,+M38-M69-M82,+M42-M88)</f>
        <v>0</v>
      </c>
      <c r="N100" s="61">
        <f>IF(BALANCE!N5=12,+N38-N69-N82,+N42-N88)</f>
        <v>0</v>
      </c>
      <c r="O100" s="61">
        <f>IF(BALANCE!O5=12,+O38-O69-O82,+O42-O88)</f>
        <v>0</v>
      </c>
      <c r="P100" s="61">
        <f>IF(BALANCE!P5=12,+P38-P69-P82,+P42-P88)</f>
        <v>-5.6843418860808015E-14</v>
      </c>
    </row>
  </sheetData>
  <conditionalFormatting sqref="D97:P99">
    <cfRule type="cellIs" dxfId="19" priority="5" operator="not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G228"/>
  <sheetViews>
    <sheetView showGridLines="0" zoomScale="75" zoomScaleNormal="75" workbookViewId="0">
      <pane xSplit="3" ySplit="7" topLeftCell="F8" activePane="bottomRight" state="frozen"/>
      <selection activeCell="B45" sqref="B45"/>
      <selection pane="topRight" activeCell="B45" sqref="B45"/>
      <selection pane="bottomLeft" activeCell="B45" sqref="B45"/>
      <selection pane="bottomRight" activeCell="D1" sqref="D1:M1048576"/>
    </sheetView>
  </sheetViews>
  <sheetFormatPr defaultColWidth="11.42578125" defaultRowHeight="14.25"/>
  <cols>
    <col min="1" max="1" width="6.140625" style="100" customWidth="1"/>
    <col min="2" max="2" width="13.85546875" style="5" customWidth="1"/>
    <col min="3" max="3" width="90.42578125" style="5" customWidth="1"/>
    <col min="4" max="5" width="15.42578125" style="5" hidden="1" customWidth="1"/>
    <col min="6" max="13" width="14" style="5" hidden="1" customWidth="1"/>
    <col min="14" max="14" width="14" style="5" customWidth="1"/>
    <col min="15" max="16" width="14" style="5" bestFit="1" customWidth="1"/>
    <col min="17" max="16384" width="11.42578125" style="5"/>
  </cols>
  <sheetData>
    <row r="1" spans="1:85" s="24" customFormat="1">
      <c r="A1" s="98"/>
      <c r="B1" s="25"/>
      <c r="C1" s="25"/>
    </row>
    <row r="2" spans="1:85" s="24" customFormat="1" ht="15">
      <c r="A2" s="98"/>
      <c r="B2" s="3" t="s">
        <v>712</v>
      </c>
      <c r="C2" s="25"/>
    </row>
    <row r="3" spans="1:85" s="24" customFormat="1" ht="15">
      <c r="A3" s="98"/>
      <c r="B3" s="3" t="str">
        <f>BALANCE!B3</f>
        <v>FOREIGNEXCHANGE ECUADOR S.A. CASA DE CAMBIOS</v>
      </c>
      <c r="C3" s="25"/>
    </row>
    <row r="4" spans="1:85" s="24" customFormat="1" ht="15">
      <c r="A4" s="98"/>
      <c r="B4" s="26" t="str">
        <f>BALANCE!B4</f>
        <v>OCTUBRE DICIEMBRE de 2013</v>
      </c>
      <c r="C4" s="25"/>
    </row>
    <row r="5" spans="1:85" s="24" customFormat="1" ht="15">
      <c r="A5" s="98"/>
      <c r="B5" s="3" t="s">
        <v>1</v>
      </c>
      <c r="C5" s="25"/>
    </row>
    <row r="6" spans="1:85" s="2" customFormat="1" ht="15">
      <c r="A6" s="101"/>
      <c r="B6" s="6"/>
      <c r="C6" s="7"/>
      <c r="D6" s="105">
        <f>+BALANCE!D6</f>
        <v>41274</v>
      </c>
      <c r="E6" s="105">
        <f>+BALANCE!E6</f>
        <v>41305</v>
      </c>
      <c r="F6" s="105">
        <f>+BALANCE!F6</f>
        <v>41333</v>
      </c>
      <c r="G6" s="105">
        <f>+BALANCE!G6</f>
        <v>41364</v>
      </c>
      <c r="H6" s="105">
        <f>+BALANCE!H6</f>
        <v>41394</v>
      </c>
      <c r="I6" s="105">
        <f>+BALANCE!I6</f>
        <v>41425</v>
      </c>
      <c r="J6" s="105">
        <f>+BALANCE!J6</f>
        <v>41455</v>
      </c>
      <c r="K6" s="105">
        <f>+BALANCE!K6</f>
        <v>41486</v>
      </c>
      <c r="L6" s="105">
        <f>+BALANCE!L6</f>
        <v>41517</v>
      </c>
      <c r="M6" s="105">
        <f>+BALANCE!M6</f>
        <v>41547</v>
      </c>
      <c r="N6" s="105">
        <f>+BALANCE!N6</f>
        <v>41578</v>
      </c>
      <c r="O6" s="105">
        <f>+BALANCE!O6</f>
        <v>41608</v>
      </c>
      <c r="P6" s="105">
        <f>+BALANCE!P6</f>
        <v>41639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</row>
    <row r="7" spans="1:85" s="135" customFormat="1" ht="46.5" customHeight="1">
      <c r="A7" s="133">
        <v>1</v>
      </c>
      <c r="B7" s="134" t="s">
        <v>2</v>
      </c>
      <c r="C7" s="131" t="s">
        <v>3</v>
      </c>
      <c r="D7" s="132" t="str">
        <f>BALANCE!D4</f>
        <v>FOREIGNEXCHANGE ECUADOR S.A. CASA DE CAMBIOS</v>
      </c>
      <c r="E7" s="132" t="str">
        <f>BALANCE!E4</f>
        <v>FOREIGNEXCHANGE ECUADOR S.A. CASA DE CAMBIOS</v>
      </c>
      <c r="F7" s="137" t="str">
        <f>BALANCE!F4</f>
        <v>FOREIGNEXCHANGE ECUADOR S.A. CASA DE CAMBIOS</v>
      </c>
      <c r="G7" s="137" t="str">
        <f>BALANCE!G4</f>
        <v>FOREIGNEXCHANGE ECUADOR S.A. CASA DE CAMBIOS</v>
      </c>
      <c r="H7" s="137" t="str">
        <f>BALANCE!H4</f>
        <v>FOREIGNEXCHANGE ECUADOR S.A. CASA DE CAMBIOS</v>
      </c>
      <c r="I7" s="137" t="str">
        <f>BALANCE!I4</f>
        <v>FOREIGNEXCHANGE ECUADOR S.A. CASA DE CAMBIOS</v>
      </c>
      <c r="J7" s="137" t="str">
        <f>BALANCE!J4</f>
        <v>FOREIGNEXCHANGE ECUADOR S.A. CASA DE CAMBIOS</v>
      </c>
      <c r="K7" s="137" t="str">
        <f>BALANCE!K4</f>
        <v>FOREIGNEXCHANGE ECUADOR S.A. CASA DE CAMBIOS</v>
      </c>
      <c r="L7" s="137" t="str">
        <f>BALANCE!L4</f>
        <v>FOREIGNEXCHANGE ECUADOR S.A. CASA DE CAMBIOS</v>
      </c>
      <c r="M7" s="137" t="str">
        <f>BALANCE!M4</f>
        <v>FOREIGNEXCHANGE ECUADOR S.A. CASA DE CAMBIOS</v>
      </c>
      <c r="N7" s="137" t="str">
        <f>BALANCE!N4</f>
        <v>FOREIGNEXCHANGE ECUADOR S.A. CASA DE CAMBIOS</v>
      </c>
      <c r="O7" s="137" t="str">
        <f>BALANCE!O4</f>
        <v>FOREIGNEXCHANGE ECUADOR S.A. CASA DE CAMBIOS</v>
      </c>
      <c r="P7" s="137" t="str">
        <f>BALANCE!P4</f>
        <v>FOREIGNEXCHANGE ECUADOR S.A. CASA DE CAMBIOS</v>
      </c>
    </row>
    <row r="8" spans="1:85" ht="46.5" customHeight="1">
      <c r="A8" s="100">
        <v>2</v>
      </c>
      <c r="B8" s="30">
        <f>BALANCE!B8</f>
        <v>1</v>
      </c>
      <c r="C8" s="31" t="str">
        <f>BALANCE!C8</f>
        <v>ACTIVO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85">
      <c r="A9" s="100">
        <v>3</v>
      </c>
      <c r="B9" s="32">
        <f>BALANCE!B9</f>
        <v>11</v>
      </c>
      <c r="C9" s="136" t="str">
        <f>BALANCE!C9</f>
        <v>FONDOS DISPONIBLES</v>
      </c>
      <c r="D9" s="76">
        <f>BALANCE!D9</f>
        <v>0</v>
      </c>
      <c r="E9" s="76">
        <f>BALANCE!E9</f>
        <v>0</v>
      </c>
      <c r="F9" s="76">
        <f>BALANCE!F9</f>
        <v>0</v>
      </c>
      <c r="G9" s="76">
        <f>BALANCE!G9</f>
        <v>0</v>
      </c>
      <c r="H9" s="76">
        <f>BALANCE!H9</f>
        <v>0</v>
      </c>
      <c r="I9" s="76">
        <f>BALANCE!I9</f>
        <v>0</v>
      </c>
      <c r="J9" s="76">
        <f>BALANCE!J9</f>
        <v>0</v>
      </c>
      <c r="K9" s="76">
        <f>BALANCE!K9</f>
        <v>0</v>
      </c>
      <c r="L9" s="76">
        <f>BALANCE!L9</f>
        <v>0</v>
      </c>
      <c r="M9" s="76">
        <f>BALANCE!M9</f>
        <v>0</v>
      </c>
      <c r="N9" s="76">
        <f>BALANCE!N9</f>
        <v>127.80448</v>
      </c>
      <c r="O9" s="76">
        <f>BALANCE!O9</f>
        <v>121.32514</v>
      </c>
      <c r="P9" s="76">
        <f>BALANCE!P9</f>
        <v>125.27378</v>
      </c>
    </row>
    <row r="10" spans="1:85">
      <c r="A10" s="100">
        <v>4</v>
      </c>
      <c r="B10" s="32">
        <f>BALANCE!B10</f>
        <v>1101</v>
      </c>
      <c r="C10" s="33" t="str">
        <f>BALANCE!C10</f>
        <v>Caja</v>
      </c>
      <c r="D10" s="76">
        <f>BALANCE!D10</f>
        <v>0</v>
      </c>
      <c r="E10" s="76">
        <f>BALANCE!E10</f>
        <v>0</v>
      </c>
      <c r="F10" s="76">
        <f>BALANCE!F10</f>
        <v>0</v>
      </c>
      <c r="G10" s="76">
        <f>BALANCE!G10</f>
        <v>0</v>
      </c>
      <c r="H10" s="76">
        <f>BALANCE!H10</f>
        <v>0</v>
      </c>
      <c r="I10" s="76">
        <f>BALANCE!I10</f>
        <v>0</v>
      </c>
      <c r="J10" s="76">
        <f>BALANCE!J10</f>
        <v>0</v>
      </c>
      <c r="K10" s="76">
        <f>BALANCE!K10</f>
        <v>0</v>
      </c>
      <c r="L10" s="76">
        <f>BALANCE!L10</f>
        <v>0</v>
      </c>
      <c r="M10" s="76">
        <f>BALANCE!M10</f>
        <v>0</v>
      </c>
      <c r="N10" s="76">
        <f>BALANCE!N10</f>
        <v>42.418099999999995</v>
      </c>
      <c r="O10" s="76">
        <f>BALANCE!O10</f>
        <v>78.950720000000004</v>
      </c>
      <c r="P10" s="76">
        <f>BALANCE!P10</f>
        <v>52.536960000000001</v>
      </c>
    </row>
    <row r="11" spans="1:85">
      <c r="A11" s="100">
        <v>5</v>
      </c>
      <c r="B11" s="32">
        <f>+BALANCE!B13</f>
        <v>1102</v>
      </c>
      <c r="C11" s="33" t="str">
        <f>+BALANCE!C13</f>
        <v>Depósitos para encaje</v>
      </c>
      <c r="D11" s="76">
        <f>+BALANCE!D13</f>
        <v>0</v>
      </c>
      <c r="E11" s="76">
        <f>+BALANCE!E13</f>
        <v>0</v>
      </c>
      <c r="F11" s="76">
        <f>+BALANCE!F13</f>
        <v>0</v>
      </c>
      <c r="G11" s="76">
        <f>+BALANCE!G13</f>
        <v>0</v>
      </c>
      <c r="H11" s="76">
        <f>+BALANCE!H13</f>
        <v>0</v>
      </c>
      <c r="I11" s="76">
        <f>+BALANCE!I13</f>
        <v>0</v>
      </c>
      <c r="J11" s="76">
        <f>+BALANCE!J13</f>
        <v>0</v>
      </c>
      <c r="K11" s="76">
        <f>+BALANCE!K13</f>
        <v>0</v>
      </c>
      <c r="L11" s="76">
        <f>+BALANCE!L13</f>
        <v>0</v>
      </c>
      <c r="M11" s="76">
        <f>+BALANCE!M13</f>
        <v>0</v>
      </c>
      <c r="N11" s="76">
        <f>+BALANCE!N13</f>
        <v>0</v>
      </c>
      <c r="O11" s="76">
        <f>+BALANCE!O13</f>
        <v>0</v>
      </c>
      <c r="P11" s="76">
        <f>+BALANCE!P13</f>
        <v>0</v>
      </c>
    </row>
    <row r="12" spans="1:85">
      <c r="A12" s="100">
        <v>6</v>
      </c>
      <c r="B12" s="32">
        <f>+BALANCE!B17</f>
        <v>1103</v>
      </c>
      <c r="C12" s="33" t="str">
        <f>+BALANCE!C17</f>
        <v>Bancos y otras instituciones financieras</v>
      </c>
      <c r="D12" s="76">
        <f>+BALANCE!D17</f>
        <v>0</v>
      </c>
      <c r="E12" s="76">
        <f>+BALANCE!E17</f>
        <v>0</v>
      </c>
      <c r="F12" s="76">
        <f>+BALANCE!F17</f>
        <v>0</v>
      </c>
      <c r="G12" s="76">
        <f>+BALANCE!G17</f>
        <v>0</v>
      </c>
      <c r="H12" s="76">
        <f>+BALANCE!H17</f>
        <v>0</v>
      </c>
      <c r="I12" s="76">
        <f>+BALANCE!I17</f>
        <v>0</v>
      </c>
      <c r="J12" s="76">
        <f>+BALANCE!J17</f>
        <v>0</v>
      </c>
      <c r="K12" s="76">
        <f>+BALANCE!K17</f>
        <v>0</v>
      </c>
      <c r="L12" s="76">
        <f>+BALANCE!L17</f>
        <v>0</v>
      </c>
      <c r="M12" s="76">
        <f>+BALANCE!M17</f>
        <v>0</v>
      </c>
      <c r="N12" s="76">
        <f>+BALANCE!N17</f>
        <v>85.386380000000003</v>
      </c>
      <c r="O12" s="76">
        <f>+BALANCE!O17</f>
        <v>42.374420000000001</v>
      </c>
      <c r="P12" s="76">
        <f>+BALANCE!P17</f>
        <v>72.736820000000009</v>
      </c>
    </row>
    <row r="13" spans="1:85">
      <c r="A13" s="100">
        <v>7</v>
      </c>
      <c r="B13" s="32">
        <f>+BALANCE!B21</f>
        <v>1104</v>
      </c>
      <c r="C13" s="33" t="str">
        <f>+BALANCE!C21</f>
        <v>Efectos de cobro inmediato</v>
      </c>
      <c r="D13" s="76">
        <f>+BALANCE!D21</f>
        <v>0</v>
      </c>
      <c r="E13" s="76">
        <f>+BALANCE!E21</f>
        <v>0</v>
      </c>
      <c r="F13" s="76">
        <f>+BALANCE!F21</f>
        <v>0</v>
      </c>
      <c r="G13" s="76">
        <f>+BALANCE!G21</f>
        <v>0</v>
      </c>
      <c r="H13" s="76">
        <f>+BALANCE!H21</f>
        <v>0</v>
      </c>
      <c r="I13" s="76">
        <f>+BALANCE!I21</f>
        <v>0</v>
      </c>
      <c r="J13" s="76">
        <f>+BALANCE!J21</f>
        <v>0</v>
      </c>
      <c r="K13" s="76">
        <f>+BALANCE!K21</f>
        <v>0</v>
      </c>
      <c r="L13" s="76">
        <f>+BALANCE!L21</f>
        <v>0</v>
      </c>
      <c r="M13" s="76">
        <f>+BALANCE!M21</f>
        <v>0</v>
      </c>
      <c r="N13" s="76">
        <f>+BALANCE!N21</f>
        <v>0</v>
      </c>
      <c r="O13" s="76">
        <f>+BALANCE!O21</f>
        <v>0</v>
      </c>
      <c r="P13" s="76">
        <f>+BALANCE!P21</f>
        <v>0</v>
      </c>
    </row>
    <row r="14" spans="1:85">
      <c r="A14" s="100">
        <v>8</v>
      </c>
      <c r="B14" s="32">
        <f>+BALANCE!B22</f>
        <v>1105</v>
      </c>
      <c r="C14" s="33" t="str">
        <f>+BALANCE!C22</f>
        <v>Remesas en tránsito</v>
      </c>
      <c r="D14" s="76">
        <f>+BALANCE!D22</f>
        <v>0</v>
      </c>
      <c r="E14" s="76">
        <f>+BALANCE!E22</f>
        <v>0</v>
      </c>
      <c r="F14" s="76">
        <f>+BALANCE!F22</f>
        <v>0</v>
      </c>
      <c r="G14" s="76">
        <f>+BALANCE!G22</f>
        <v>0</v>
      </c>
      <c r="H14" s="76">
        <f>+BALANCE!H22</f>
        <v>0</v>
      </c>
      <c r="I14" s="76">
        <f>+BALANCE!I22</f>
        <v>0</v>
      </c>
      <c r="J14" s="76">
        <f>+BALANCE!J22</f>
        <v>0</v>
      </c>
      <c r="K14" s="76">
        <f>+BALANCE!K22</f>
        <v>0</v>
      </c>
      <c r="L14" s="76">
        <f>+BALANCE!L22</f>
        <v>0</v>
      </c>
      <c r="M14" s="76">
        <f>+BALANCE!M22</f>
        <v>0</v>
      </c>
      <c r="N14" s="76">
        <f>+BALANCE!N22</f>
        <v>0</v>
      </c>
      <c r="O14" s="76">
        <f>+BALANCE!O22</f>
        <v>0</v>
      </c>
      <c r="P14" s="76">
        <f>+BALANCE!P22</f>
        <v>0</v>
      </c>
    </row>
    <row r="15" spans="1:85">
      <c r="A15" s="100">
        <v>9</v>
      </c>
      <c r="B15" s="32">
        <f>+BALANCE!B25</f>
        <v>12</v>
      </c>
      <c r="C15" s="33" t="str">
        <f>+BALANCE!C25</f>
        <v>OPERACIONES INTERBANCARIAS</v>
      </c>
      <c r="D15" s="76">
        <f>+BALANCE!D25</f>
        <v>0</v>
      </c>
      <c r="E15" s="76">
        <f>+BALANCE!E25</f>
        <v>0</v>
      </c>
      <c r="F15" s="76">
        <f>+BALANCE!F25</f>
        <v>0</v>
      </c>
      <c r="G15" s="76">
        <f>+BALANCE!G25</f>
        <v>0</v>
      </c>
      <c r="H15" s="76">
        <f>+BALANCE!H25</f>
        <v>0</v>
      </c>
      <c r="I15" s="76">
        <f>+BALANCE!I25</f>
        <v>0</v>
      </c>
      <c r="J15" s="76">
        <f>+BALANCE!J25</f>
        <v>0</v>
      </c>
      <c r="K15" s="76">
        <f>+BALANCE!K25</f>
        <v>0</v>
      </c>
      <c r="L15" s="76">
        <f>+BALANCE!L25</f>
        <v>0</v>
      </c>
      <c r="M15" s="76">
        <f>+BALANCE!M25</f>
        <v>0</v>
      </c>
      <c r="N15" s="76">
        <f>+BALANCE!N25</f>
        <v>0</v>
      </c>
      <c r="O15" s="76">
        <f>+BALANCE!O25</f>
        <v>0</v>
      </c>
      <c r="P15" s="76">
        <f>+BALANCE!P25</f>
        <v>0</v>
      </c>
    </row>
    <row r="16" spans="1:85">
      <c r="A16" s="100">
        <v>10</v>
      </c>
      <c r="B16" s="32">
        <f>+BALANCE!B33</f>
        <v>1299</v>
      </c>
      <c r="C16" s="33" t="str">
        <f>+BALANCE!C33</f>
        <v>(Provisión para operaciones interbancarias y de reporto)</v>
      </c>
      <c r="D16" s="76">
        <f>+BALANCE!D33</f>
        <v>0</v>
      </c>
      <c r="E16" s="76">
        <f>+BALANCE!E33</f>
        <v>0</v>
      </c>
      <c r="F16" s="76">
        <f>+BALANCE!F33</f>
        <v>0</v>
      </c>
      <c r="G16" s="76">
        <f>+BALANCE!G33</f>
        <v>0</v>
      </c>
      <c r="H16" s="76">
        <f>+BALANCE!H33</f>
        <v>0</v>
      </c>
      <c r="I16" s="76">
        <f>+BALANCE!I33</f>
        <v>0</v>
      </c>
      <c r="J16" s="76">
        <f>+BALANCE!J33</f>
        <v>0</v>
      </c>
      <c r="K16" s="76">
        <f>+BALANCE!K33</f>
        <v>0</v>
      </c>
      <c r="L16" s="76">
        <f>+BALANCE!L33</f>
        <v>0</v>
      </c>
      <c r="M16" s="76">
        <f>+BALANCE!M33</f>
        <v>0</v>
      </c>
      <c r="N16" s="76">
        <f>+BALANCE!N33</f>
        <v>0</v>
      </c>
      <c r="O16" s="76">
        <f>+BALANCE!O33</f>
        <v>0</v>
      </c>
      <c r="P16" s="76">
        <f>+BALANCE!P33</f>
        <v>0</v>
      </c>
    </row>
    <row r="17" spans="1:16">
      <c r="A17" s="100">
        <v>11</v>
      </c>
      <c r="B17" s="32">
        <f>+BALANCE!B34</f>
        <v>13</v>
      </c>
      <c r="C17" s="33" t="str">
        <f>+BALANCE!C34</f>
        <v>INVERSIONES</v>
      </c>
      <c r="D17" s="76">
        <f>+BALANCE!D34</f>
        <v>0</v>
      </c>
      <c r="E17" s="76">
        <f>+BALANCE!E34</f>
        <v>0</v>
      </c>
      <c r="F17" s="76">
        <f>+BALANCE!F34</f>
        <v>0</v>
      </c>
      <c r="G17" s="76">
        <f>+BALANCE!G34</f>
        <v>0</v>
      </c>
      <c r="H17" s="76">
        <f>+BALANCE!H34</f>
        <v>0</v>
      </c>
      <c r="I17" s="76">
        <f>+BALANCE!I34</f>
        <v>0</v>
      </c>
      <c r="J17" s="76">
        <f>+BALANCE!J34</f>
        <v>0</v>
      </c>
      <c r="K17" s="76">
        <f>+BALANCE!K34</f>
        <v>0</v>
      </c>
      <c r="L17" s="76">
        <f>+BALANCE!L34</f>
        <v>0</v>
      </c>
      <c r="M17" s="76">
        <f>+BALANCE!M34</f>
        <v>0</v>
      </c>
      <c r="N17" s="76">
        <f>+BALANCE!N34</f>
        <v>0</v>
      </c>
      <c r="O17" s="76">
        <f>+BALANCE!O34</f>
        <v>0</v>
      </c>
      <c r="P17" s="76">
        <f>+BALANCE!P34</f>
        <v>0</v>
      </c>
    </row>
    <row r="18" spans="1:16">
      <c r="A18" s="100">
        <v>12</v>
      </c>
      <c r="B18" s="32">
        <f>+BALANCE!B35</f>
        <v>1301</v>
      </c>
      <c r="C18" s="33" t="str">
        <f>+BALANCE!C35</f>
        <v>A valor razonable con cambios en el estado de resultados de entidades del sector privado</v>
      </c>
      <c r="D18" s="76">
        <f>+BALANCE!D35</f>
        <v>0</v>
      </c>
      <c r="E18" s="76">
        <f>+BALANCE!E35</f>
        <v>0</v>
      </c>
      <c r="F18" s="76">
        <f>+BALANCE!F35</f>
        <v>0</v>
      </c>
      <c r="G18" s="76">
        <f>+BALANCE!G35</f>
        <v>0</v>
      </c>
      <c r="H18" s="76">
        <f>+BALANCE!H35</f>
        <v>0</v>
      </c>
      <c r="I18" s="76">
        <f>+BALANCE!I35</f>
        <v>0</v>
      </c>
      <c r="J18" s="76">
        <f>+BALANCE!J35</f>
        <v>0</v>
      </c>
      <c r="K18" s="76">
        <f>+BALANCE!K35</f>
        <v>0</v>
      </c>
      <c r="L18" s="76">
        <f>+BALANCE!L35</f>
        <v>0</v>
      </c>
      <c r="M18" s="76">
        <f>+BALANCE!M35</f>
        <v>0</v>
      </c>
      <c r="N18" s="76">
        <f>+BALANCE!N35</f>
        <v>0</v>
      </c>
      <c r="O18" s="76">
        <f>+BALANCE!O35</f>
        <v>0</v>
      </c>
      <c r="P18" s="76">
        <f>+BALANCE!P35</f>
        <v>0</v>
      </c>
    </row>
    <row r="19" spans="1:16">
      <c r="A19" s="100">
        <v>13</v>
      </c>
      <c r="B19" s="32">
        <f>+BALANCE!B41</f>
        <v>1302</v>
      </c>
      <c r="C19" s="33" t="str">
        <f>+BALANCE!C41</f>
        <v>Avalor razonable con cambios en el estado de resultados del Estado o de entidades del sector público</v>
      </c>
      <c r="D19" s="76">
        <f>+BALANCE!D41</f>
        <v>0</v>
      </c>
      <c r="E19" s="76">
        <f>+BALANCE!E41</f>
        <v>0</v>
      </c>
      <c r="F19" s="76">
        <f>+BALANCE!F41</f>
        <v>0</v>
      </c>
      <c r="G19" s="76">
        <f>+BALANCE!G41</f>
        <v>0</v>
      </c>
      <c r="H19" s="76">
        <f>+BALANCE!H41</f>
        <v>0</v>
      </c>
      <c r="I19" s="76">
        <f>+BALANCE!I41</f>
        <v>0</v>
      </c>
      <c r="J19" s="76">
        <f>+BALANCE!J41</f>
        <v>0</v>
      </c>
      <c r="K19" s="76">
        <f>+BALANCE!K41</f>
        <v>0</v>
      </c>
      <c r="L19" s="76">
        <f>+BALANCE!L41</f>
        <v>0</v>
      </c>
      <c r="M19" s="76">
        <f>+BALANCE!M41</f>
        <v>0</v>
      </c>
      <c r="N19" s="76">
        <f>+BALANCE!N41</f>
        <v>0</v>
      </c>
      <c r="O19" s="76">
        <f>+BALANCE!O41</f>
        <v>0</v>
      </c>
      <c r="P19" s="76">
        <f>+BALANCE!P41</f>
        <v>0</v>
      </c>
    </row>
    <row r="20" spans="1:16">
      <c r="A20" s="100">
        <v>14</v>
      </c>
      <c r="B20" s="32">
        <f>+BALANCE!B47</f>
        <v>1303</v>
      </c>
      <c r="C20" s="33" t="str">
        <f>+BALANCE!C47</f>
        <v>Disponibles para la venta de entidades del sector privado</v>
      </c>
      <c r="D20" s="76">
        <f>+BALANCE!D47</f>
        <v>0</v>
      </c>
      <c r="E20" s="76">
        <f>+BALANCE!E47</f>
        <v>0</v>
      </c>
      <c r="F20" s="76">
        <f>+BALANCE!F47</f>
        <v>0</v>
      </c>
      <c r="G20" s="76">
        <f>+BALANCE!G47</f>
        <v>0</v>
      </c>
      <c r="H20" s="76">
        <f>+BALANCE!H47</f>
        <v>0</v>
      </c>
      <c r="I20" s="76">
        <f>+BALANCE!I47</f>
        <v>0</v>
      </c>
      <c r="J20" s="76">
        <f>+BALANCE!J47</f>
        <v>0</v>
      </c>
      <c r="K20" s="76">
        <f>+BALANCE!K47</f>
        <v>0</v>
      </c>
      <c r="L20" s="76">
        <f>+BALANCE!L47</f>
        <v>0</v>
      </c>
      <c r="M20" s="76">
        <f>+BALANCE!M47</f>
        <v>0</v>
      </c>
      <c r="N20" s="76">
        <f>+BALANCE!N47</f>
        <v>0</v>
      </c>
      <c r="O20" s="76">
        <f>+BALANCE!O47</f>
        <v>0</v>
      </c>
      <c r="P20" s="76">
        <f>+BALANCE!P47</f>
        <v>0</v>
      </c>
    </row>
    <row r="21" spans="1:16">
      <c r="A21" s="100">
        <v>15</v>
      </c>
      <c r="B21" s="32">
        <f>+BALANCE!B53</f>
        <v>1304</v>
      </c>
      <c r="C21" s="33" t="str">
        <f>+BALANCE!C53</f>
        <v>Disponibles para la venta del Estado o de entidades del sector público</v>
      </c>
      <c r="D21" s="76">
        <f>+BALANCE!D53</f>
        <v>0</v>
      </c>
      <c r="E21" s="76">
        <f>+BALANCE!E53</f>
        <v>0</v>
      </c>
      <c r="F21" s="76">
        <f>+BALANCE!F53</f>
        <v>0</v>
      </c>
      <c r="G21" s="76">
        <f>+BALANCE!G53</f>
        <v>0</v>
      </c>
      <c r="H21" s="76">
        <f>+BALANCE!H53</f>
        <v>0</v>
      </c>
      <c r="I21" s="76">
        <f>+BALANCE!I53</f>
        <v>0</v>
      </c>
      <c r="J21" s="76">
        <f>+BALANCE!J53</f>
        <v>0</v>
      </c>
      <c r="K21" s="76">
        <f>+BALANCE!K53</f>
        <v>0</v>
      </c>
      <c r="L21" s="76">
        <f>+BALANCE!L53</f>
        <v>0</v>
      </c>
      <c r="M21" s="76">
        <f>+BALANCE!M53</f>
        <v>0</v>
      </c>
      <c r="N21" s="76">
        <f>+BALANCE!N53</f>
        <v>0</v>
      </c>
      <c r="O21" s="76">
        <f>+BALANCE!O53</f>
        <v>0</v>
      </c>
      <c r="P21" s="76">
        <f>+BALANCE!P53</f>
        <v>0</v>
      </c>
    </row>
    <row r="22" spans="1:16">
      <c r="A22" s="100">
        <v>16</v>
      </c>
      <c r="B22" s="32">
        <f>+BALANCE!B59</f>
        <v>1305</v>
      </c>
      <c r="C22" s="33" t="str">
        <f>+BALANCE!C59</f>
        <v>Mantenidas hasta el vencimiento de entidades del sector privado</v>
      </c>
      <c r="D22" s="76">
        <f>+BALANCE!D59</f>
        <v>0</v>
      </c>
      <c r="E22" s="76">
        <f>+BALANCE!E59</f>
        <v>0</v>
      </c>
      <c r="F22" s="76">
        <f>+BALANCE!F59</f>
        <v>0</v>
      </c>
      <c r="G22" s="76">
        <f>+BALANCE!G59</f>
        <v>0</v>
      </c>
      <c r="H22" s="76">
        <f>+BALANCE!H59</f>
        <v>0</v>
      </c>
      <c r="I22" s="76">
        <f>+BALANCE!I59</f>
        <v>0</v>
      </c>
      <c r="J22" s="76">
        <f>+BALANCE!J59</f>
        <v>0</v>
      </c>
      <c r="K22" s="76">
        <f>+BALANCE!K59</f>
        <v>0</v>
      </c>
      <c r="L22" s="76">
        <f>+BALANCE!L59</f>
        <v>0</v>
      </c>
      <c r="M22" s="76">
        <f>+BALANCE!M59</f>
        <v>0</v>
      </c>
      <c r="N22" s="76">
        <f>+BALANCE!N59</f>
        <v>0</v>
      </c>
      <c r="O22" s="76">
        <f>+BALANCE!O59</f>
        <v>0</v>
      </c>
      <c r="P22" s="76">
        <f>+BALANCE!P59</f>
        <v>0</v>
      </c>
    </row>
    <row r="23" spans="1:16">
      <c r="A23" s="100">
        <v>17</v>
      </c>
      <c r="B23" s="32">
        <f>+BALANCE!B68</f>
        <v>1306</v>
      </c>
      <c r="C23" s="33" t="str">
        <f>+BALANCE!C68</f>
        <v>Mantenidas hasta su vencimiento del Estado o de entidades del sector público</v>
      </c>
      <c r="D23" s="76">
        <f>+BALANCE!D68</f>
        <v>0</v>
      </c>
      <c r="E23" s="76">
        <f>+BALANCE!E68</f>
        <v>0</v>
      </c>
      <c r="F23" s="76">
        <f>+BALANCE!F68</f>
        <v>0</v>
      </c>
      <c r="G23" s="76">
        <f>+BALANCE!G68</f>
        <v>0</v>
      </c>
      <c r="H23" s="76">
        <f>+BALANCE!H68</f>
        <v>0</v>
      </c>
      <c r="I23" s="76">
        <f>+BALANCE!I68</f>
        <v>0</v>
      </c>
      <c r="J23" s="76">
        <f>+BALANCE!J68</f>
        <v>0</v>
      </c>
      <c r="K23" s="76">
        <f>+BALANCE!K68</f>
        <v>0</v>
      </c>
      <c r="L23" s="76">
        <f>+BALANCE!L68</f>
        <v>0</v>
      </c>
      <c r="M23" s="76">
        <f>+BALANCE!M68</f>
        <v>0</v>
      </c>
      <c r="N23" s="76">
        <f>+BALANCE!N68</f>
        <v>0</v>
      </c>
      <c r="O23" s="76">
        <f>+BALANCE!O68</f>
        <v>0</v>
      </c>
      <c r="P23" s="76">
        <f>+BALANCE!P68</f>
        <v>0</v>
      </c>
    </row>
    <row r="24" spans="1:16">
      <c r="A24" s="100">
        <v>18</v>
      </c>
      <c r="B24" s="32">
        <f>+BALANCE!B77</f>
        <v>1307</v>
      </c>
      <c r="C24" s="33" t="str">
        <f>+BALANCE!C77</f>
        <v>De disponibilidad restringida</v>
      </c>
      <c r="D24" s="76">
        <f>+BALANCE!D77</f>
        <v>0</v>
      </c>
      <c r="E24" s="76">
        <f>+BALANCE!E77</f>
        <v>0</v>
      </c>
      <c r="F24" s="76">
        <f>+BALANCE!F77</f>
        <v>0</v>
      </c>
      <c r="G24" s="76">
        <f>+BALANCE!G77</f>
        <v>0</v>
      </c>
      <c r="H24" s="76">
        <f>+BALANCE!H77</f>
        <v>0</v>
      </c>
      <c r="I24" s="76">
        <f>+BALANCE!I77</f>
        <v>0</v>
      </c>
      <c r="J24" s="76">
        <f>+BALANCE!J77</f>
        <v>0</v>
      </c>
      <c r="K24" s="76">
        <f>+BALANCE!K77</f>
        <v>0</v>
      </c>
      <c r="L24" s="76">
        <f>+BALANCE!L77</f>
        <v>0</v>
      </c>
      <c r="M24" s="76">
        <f>+BALANCE!M77</f>
        <v>0</v>
      </c>
      <c r="N24" s="76">
        <f>+BALANCE!N77</f>
        <v>0</v>
      </c>
      <c r="O24" s="76">
        <f>+BALANCE!O77</f>
        <v>0</v>
      </c>
      <c r="P24" s="76">
        <f>+BALANCE!P77</f>
        <v>0</v>
      </c>
    </row>
    <row r="25" spans="1:16">
      <c r="A25" s="100">
        <v>19</v>
      </c>
      <c r="B25" s="32">
        <f>+BALANCE!B83</f>
        <v>1399</v>
      </c>
      <c r="C25" s="33" t="str">
        <f>+BALANCE!C83</f>
        <v>(Provisión para inversiones)</v>
      </c>
      <c r="D25" s="76">
        <f>+BALANCE!D83</f>
        <v>0</v>
      </c>
      <c r="E25" s="76">
        <f>+BALANCE!E83</f>
        <v>0</v>
      </c>
      <c r="F25" s="76">
        <f>+BALANCE!F83</f>
        <v>0</v>
      </c>
      <c r="G25" s="76">
        <f>+BALANCE!G83</f>
        <v>0</v>
      </c>
      <c r="H25" s="76">
        <f>+BALANCE!H83</f>
        <v>0</v>
      </c>
      <c r="I25" s="76">
        <f>+BALANCE!I83</f>
        <v>0</v>
      </c>
      <c r="J25" s="76">
        <f>+BALANCE!J83</f>
        <v>0</v>
      </c>
      <c r="K25" s="76">
        <f>+BALANCE!K83</f>
        <v>0</v>
      </c>
      <c r="L25" s="76">
        <f>+BALANCE!L83</f>
        <v>0</v>
      </c>
      <c r="M25" s="76">
        <f>+BALANCE!M83</f>
        <v>0</v>
      </c>
      <c r="N25" s="76">
        <f>+BALANCE!N83</f>
        <v>0</v>
      </c>
      <c r="O25" s="76">
        <f>+BALANCE!O83</f>
        <v>0</v>
      </c>
      <c r="P25" s="76">
        <f>+BALANCE!P83</f>
        <v>0</v>
      </c>
    </row>
    <row r="26" spans="1:16">
      <c r="A26" s="100">
        <v>20</v>
      </c>
      <c r="B26" s="32">
        <f>+BALANCE!B84</f>
        <v>139905</v>
      </c>
      <c r="C26" s="33" t="str">
        <f>+BALANCE!C84</f>
        <v>(Provisión para valuación de inversiones)</v>
      </c>
      <c r="D26" s="76">
        <f>+BALANCE!D84</f>
        <v>0</v>
      </c>
      <c r="E26" s="76">
        <f>+BALANCE!E84</f>
        <v>0</v>
      </c>
      <c r="F26" s="76">
        <f>+BALANCE!F84</f>
        <v>0</v>
      </c>
      <c r="G26" s="76">
        <f>+BALANCE!G84</f>
        <v>0</v>
      </c>
      <c r="H26" s="76">
        <f>+BALANCE!H84</f>
        <v>0</v>
      </c>
      <c r="I26" s="76">
        <f>+BALANCE!I84</f>
        <v>0</v>
      </c>
      <c r="J26" s="76">
        <f>+BALANCE!J84</f>
        <v>0</v>
      </c>
      <c r="K26" s="76">
        <f>+BALANCE!K84</f>
        <v>0</v>
      </c>
      <c r="L26" s="76">
        <f>+BALANCE!L84</f>
        <v>0</v>
      </c>
      <c r="M26" s="76">
        <f>+BALANCE!M84</f>
        <v>0</v>
      </c>
      <c r="N26" s="76">
        <f>+BALANCE!N84</f>
        <v>0</v>
      </c>
      <c r="O26" s="76">
        <f>+BALANCE!O84</f>
        <v>0</v>
      </c>
      <c r="P26" s="76">
        <f>+BALANCE!P84</f>
        <v>0</v>
      </c>
    </row>
    <row r="27" spans="1:16">
      <c r="A27" s="100">
        <v>21</v>
      </c>
      <c r="B27" s="32">
        <f>+BALANCE!B85</f>
        <v>139910</v>
      </c>
      <c r="C27" s="33" t="str">
        <f>+BALANCE!C85</f>
        <v>(Provisión general para inversiones)</v>
      </c>
      <c r="D27" s="76">
        <f>+BALANCE!D85</f>
        <v>0</v>
      </c>
      <c r="E27" s="76">
        <f>+BALANCE!E85</f>
        <v>0</v>
      </c>
      <c r="F27" s="76">
        <f>+BALANCE!F85</f>
        <v>0</v>
      </c>
      <c r="G27" s="76">
        <f>+BALANCE!G85</f>
        <v>0</v>
      </c>
      <c r="H27" s="76">
        <f>+BALANCE!H85</f>
        <v>0</v>
      </c>
      <c r="I27" s="76">
        <f>+BALANCE!I85</f>
        <v>0</v>
      </c>
      <c r="J27" s="76">
        <f>+BALANCE!J85</f>
        <v>0</v>
      </c>
      <c r="K27" s="76">
        <f>+BALANCE!K85</f>
        <v>0</v>
      </c>
      <c r="L27" s="76">
        <f>+BALANCE!L85</f>
        <v>0</v>
      </c>
      <c r="M27" s="76">
        <f>+BALANCE!M85</f>
        <v>0</v>
      </c>
      <c r="N27" s="76">
        <f>+BALANCE!N85</f>
        <v>0</v>
      </c>
      <c r="O27" s="76">
        <f>+BALANCE!O85</f>
        <v>0</v>
      </c>
      <c r="P27" s="76">
        <f>+BALANCE!P85</f>
        <v>0</v>
      </c>
    </row>
    <row r="28" spans="1:16">
      <c r="A28" s="100">
        <v>22</v>
      </c>
      <c r="B28" s="32">
        <f>+BALANCE!B86</f>
        <v>14</v>
      </c>
      <c r="C28" s="33" t="str">
        <f>+BALANCE!C86</f>
        <v>CARTERA DE CREDITOS</v>
      </c>
      <c r="D28" s="76">
        <f>+BALANCE!D86</f>
        <v>0</v>
      </c>
      <c r="E28" s="76">
        <f>+BALANCE!E86</f>
        <v>0</v>
      </c>
      <c r="F28" s="76">
        <f>+BALANCE!F86</f>
        <v>0</v>
      </c>
      <c r="G28" s="76">
        <f>+BALANCE!G86</f>
        <v>0</v>
      </c>
      <c r="H28" s="76">
        <f>+BALANCE!H86</f>
        <v>0</v>
      </c>
      <c r="I28" s="76">
        <f>+BALANCE!I86</f>
        <v>0</v>
      </c>
      <c r="J28" s="76">
        <f>+BALANCE!J86</f>
        <v>0</v>
      </c>
      <c r="K28" s="76">
        <f>+BALANCE!K86</f>
        <v>0</v>
      </c>
      <c r="L28" s="76">
        <f>+BALANCE!L86</f>
        <v>0</v>
      </c>
      <c r="M28" s="76">
        <f>+BALANCE!M86</f>
        <v>0</v>
      </c>
      <c r="N28" s="76">
        <f>+BALANCE!N86</f>
        <v>0</v>
      </c>
      <c r="O28" s="76">
        <f>+BALANCE!O86</f>
        <v>0</v>
      </c>
      <c r="P28" s="76">
        <f>+BALANCE!P86</f>
        <v>0</v>
      </c>
    </row>
    <row r="29" spans="1:16">
      <c r="A29" s="100">
        <v>23</v>
      </c>
      <c r="B29" s="32">
        <f>+BALANCE!B87</f>
        <v>1401</v>
      </c>
      <c r="C29" s="33" t="str">
        <f>+BALANCE!C87</f>
        <v>Cartera de créditos comercial por vencer</v>
      </c>
      <c r="D29" s="76">
        <f>+BALANCE!D87</f>
        <v>0</v>
      </c>
      <c r="E29" s="76">
        <f>+BALANCE!E87</f>
        <v>0</v>
      </c>
      <c r="F29" s="76">
        <f>+BALANCE!F87</f>
        <v>0</v>
      </c>
      <c r="G29" s="76">
        <f>+BALANCE!G87</f>
        <v>0</v>
      </c>
      <c r="H29" s="76">
        <f>+BALANCE!H87</f>
        <v>0</v>
      </c>
      <c r="I29" s="76">
        <f>+BALANCE!I87</f>
        <v>0</v>
      </c>
      <c r="J29" s="76">
        <f>+BALANCE!J87</f>
        <v>0</v>
      </c>
      <c r="K29" s="76">
        <f>+BALANCE!K87</f>
        <v>0</v>
      </c>
      <c r="L29" s="76">
        <f>+BALANCE!L87</f>
        <v>0</v>
      </c>
      <c r="M29" s="76">
        <f>+BALANCE!M87</f>
        <v>0</v>
      </c>
      <c r="N29" s="76">
        <f>+BALANCE!N87</f>
        <v>0</v>
      </c>
      <c r="O29" s="76">
        <f>+BALANCE!O87</f>
        <v>0</v>
      </c>
      <c r="P29" s="76">
        <f>+BALANCE!P87</f>
        <v>0</v>
      </c>
    </row>
    <row r="30" spans="1:16">
      <c r="A30" s="100">
        <v>24</v>
      </c>
      <c r="B30" s="32">
        <f>+BALANCE!B93</f>
        <v>1402</v>
      </c>
      <c r="C30" s="33" t="str">
        <f>+BALANCE!C93</f>
        <v>Cartera de créditos de consumo por vencer</v>
      </c>
      <c r="D30" s="76">
        <f>+BALANCE!D93</f>
        <v>0</v>
      </c>
      <c r="E30" s="76">
        <f>+BALANCE!E93</f>
        <v>0</v>
      </c>
      <c r="F30" s="76">
        <f>+BALANCE!F93</f>
        <v>0</v>
      </c>
      <c r="G30" s="76">
        <f>+BALANCE!G93</f>
        <v>0</v>
      </c>
      <c r="H30" s="76">
        <f>+BALANCE!H93</f>
        <v>0</v>
      </c>
      <c r="I30" s="76">
        <f>+BALANCE!I93</f>
        <v>0</v>
      </c>
      <c r="J30" s="76">
        <f>+BALANCE!J93</f>
        <v>0</v>
      </c>
      <c r="K30" s="76">
        <f>+BALANCE!K93</f>
        <v>0</v>
      </c>
      <c r="L30" s="76">
        <f>+BALANCE!L93</f>
        <v>0</v>
      </c>
      <c r="M30" s="76">
        <f>+BALANCE!M93</f>
        <v>0</v>
      </c>
      <c r="N30" s="76">
        <f>+BALANCE!N93</f>
        <v>0</v>
      </c>
      <c r="O30" s="76">
        <f>+BALANCE!O93</f>
        <v>0</v>
      </c>
      <c r="P30" s="76">
        <f>+BALANCE!P93</f>
        <v>0</v>
      </c>
    </row>
    <row r="31" spans="1:16">
      <c r="A31" s="100">
        <v>25</v>
      </c>
      <c r="B31" s="32">
        <f>+BALANCE!B99</f>
        <v>1403</v>
      </c>
      <c r="C31" s="33" t="str">
        <f>+BALANCE!C99</f>
        <v>Cartera de créditos de vivienda por vencer</v>
      </c>
      <c r="D31" s="76">
        <f>+BALANCE!D99</f>
        <v>0</v>
      </c>
      <c r="E31" s="76">
        <f>+BALANCE!E99</f>
        <v>0</v>
      </c>
      <c r="F31" s="76">
        <f>+BALANCE!F99</f>
        <v>0</v>
      </c>
      <c r="G31" s="76">
        <f>+BALANCE!G99</f>
        <v>0</v>
      </c>
      <c r="H31" s="76">
        <f>+BALANCE!H99</f>
        <v>0</v>
      </c>
      <c r="I31" s="76">
        <f>+BALANCE!I99</f>
        <v>0</v>
      </c>
      <c r="J31" s="76">
        <f>+BALANCE!J99</f>
        <v>0</v>
      </c>
      <c r="K31" s="76">
        <f>+BALANCE!K99</f>
        <v>0</v>
      </c>
      <c r="L31" s="76">
        <f>+BALANCE!L99</f>
        <v>0</v>
      </c>
      <c r="M31" s="76">
        <f>+BALANCE!M99</f>
        <v>0</v>
      </c>
      <c r="N31" s="76">
        <f>+BALANCE!N99</f>
        <v>0</v>
      </c>
      <c r="O31" s="76">
        <f>+BALANCE!O99</f>
        <v>0</v>
      </c>
      <c r="P31" s="76">
        <f>+BALANCE!P99</f>
        <v>0</v>
      </c>
    </row>
    <row r="32" spans="1:16">
      <c r="A32" s="100">
        <v>26</v>
      </c>
      <c r="B32" s="32">
        <f>+BALANCE!B105</f>
        <v>1404</v>
      </c>
      <c r="C32" s="33" t="str">
        <f>+BALANCE!C105</f>
        <v>Cartera de créditos para la microempresa por vencer</v>
      </c>
      <c r="D32" s="76">
        <f>+BALANCE!D105</f>
        <v>0</v>
      </c>
      <c r="E32" s="76">
        <f>+BALANCE!E105</f>
        <v>0</v>
      </c>
      <c r="F32" s="76">
        <f>+BALANCE!F105</f>
        <v>0</v>
      </c>
      <c r="G32" s="76">
        <f>+BALANCE!G105</f>
        <v>0</v>
      </c>
      <c r="H32" s="76">
        <f>+BALANCE!H105</f>
        <v>0</v>
      </c>
      <c r="I32" s="76">
        <f>+BALANCE!I105</f>
        <v>0</v>
      </c>
      <c r="J32" s="76">
        <f>+BALANCE!J105</f>
        <v>0</v>
      </c>
      <c r="K32" s="76">
        <f>+BALANCE!K105</f>
        <v>0</v>
      </c>
      <c r="L32" s="76">
        <f>+BALANCE!L105</f>
        <v>0</v>
      </c>
      <c r="M32" s="76">
        <f>+BALANCE!M105</f>
        <v>0</v>
      </c>
      <c r="N32" s="76">
        <f>+BALANCE!N105</f>
        <v>0</v>
      </c>
      <c r="O32" s="76">
        <f>+BALANCE!O105</f>
        <v>0</v>
      </c>
      <c r="P32" s="76">
        <f>+BALANCE!P105</f>
        <v>0</v>
      </c>
    </row>
    <row r="33" spans="1:16">
      <c r="A33" s="100">
        <v>27</v>
      </c>
      <c r="B33" s="32">
        <f>+BALANCE!B111</f>
        <v>1405</v>
      </c>
      <c r="C33" s="33" t="str">
        <f>+BALANCE!C111</f>
        <v>Cartera de crédito educativo por vencer</v>
      </c>
      <c r="D33" s="76">
        <f>+BALANCE!D111</f>
        <v>0</v>
      </c>
      <c r="E33" s="76">
        <f>+BALANCE!E111</f>
        <v>0</v>
      </c>
      <c r="F33" s="76">
        <f>+BALANCE!F111</f>
        <v>0</v>
      </c>
      <c r="G33" s="76">
        <f>+BALANCE!G111</f>
        <v>0</v>
      </c>
      <c r="H33" s="76">
        <f>+BALANCE!H111</f>
        <v>0</v>
      </c>
      <c r="I33" s="76">
        <f>+BALANCE!I111</f>
        <v>0</v>
      </c>
      <c r="J33" s="76">
        <f>+BALANCE!J111</f>
        <v>0</v>
      </c>
      <c r="K33" s="76">
        <f>+BALANCE!K111</f>
        <v>0</v>
      </c>
      <c r="L33" s="76">
        <f>+BALANCE!L111</f>
        <v>0</v>
      </c>
      <c r="M33" s="76">
        <f>+BALANCE!M111</f>
        <v>0</v>
      </c>
      <c r="N33" s="76">
        <f>+BALANCE!N111</f>
        <v>0</v>
      </c>
      <c r="O33" s="76">
        <f>+BALANCE!O111</f>
        <v>0</v>
      </c>
      <c r="P33" s="76">
        <f>+BALANCE!P111</f>
        <v>0</v>
      </c>
    </row>
    <row r="34" spans="1:16">
      <c r="A34" s="100">
        <v>28</v>
      </c>
      <c r="B34" s="32">
        <f>+BALANCE!B117</f>
        <v>1406</v>
      </c>
      <c r="C34" s="33" t="str">
        <f>+BALANCE!C117</f>
        <v>Cartera de créditos de inversión pública por vencer</v>
      </c>
      <c r="D34" s="76">
        <f>+BALANCE!D117</f>
        <v>0</v>
      </c>
      <c r="E34" s="76">
        <f>+BALANCE!E117</f>
        <v>0</v>
      </c>
      <c r="F34" s="76">
        <f>+BALANCE!F117</f>
        <v>0</v>
      </c>
      <c r="G34" s="76">
        <f>+BALANCE!G117</f>
        <v>0</v>
      </c>
      <c r="H34" s="76">
        <f>+BALANCE!H117</f>
        <v>0</v>
      </c>
      <c r="I34" s="76">
        <f>+BALANCE!I117</f>
        <v>0</v>
      </c>
      <c r="J34" s="76">
        <f>+BALANCE!J117</f>
        <v>0</v>
      </c>
      <c r="K34" s="76">
        <f>+BALANCE!K117</f>
        <v>0</v>
      </c>
      <c r="L34" s="76">
        <f>+BALANCE!L117</f>
        <v>0</v>
      </c>
      <c r="M34" s="76">
        <f>+BALANCE!M117</f>
        <v>0</v>
      </c>
      <c r="N34" s="76">
        <f>+BALANCE!N117</f>
        <v>0</v>
      </c>
      <c r="O34" s="76">
        <f>+BALANCE!O117</f>
        <v>0</v>
      </c>
      <c r="P34" s="76">
        <f>+BALANCE!P117</f>
        <v>0</v>
      </c>
    </row>
    <row r="35" spans="1:16">
      <c r="A35" s="100">
        <v>29</v>
      </c>
      <c r="B35" s="32">
        <f>+BALANCE!B123</f>
        <v>1409</v>
      </c>
      <c r="C35" s="33" t="str">
        <f>+BALANCE!C123</f>
        <v>Cartera de créditos comercial refinanciada por vencer</v>
      </c>
      <c r="D35" s="76">
        <f>+BALANCE!D123</f>
        <v>0</v>
      </c>
      <c r="E35" s="76">
        <f>+BALANCE!E123</f>
        <v>0</v>
      </c>
      <c r="F35" s="76">
        <f>+BALANCE!F123</f>
        <v>0</v>
      </c>
      <c r="G35" s="76">
        <f>+BALANCE!G123</f>
        <v>0</v>
      </c>
      <c r="H35" s="76">
        <f>+BALANCE!H123</f>
        <v>0</v>
      </c>
      <c r="I35" s="76">
        <f>+BALANCE!I123</f>
        <v>0</v>
      </c>
      <c r="J35" s="76">
        <f>+BALANCE!J123</f>
        <v>0</v>
      </c>
      <c r="K35" s="76">
        <f>+BALANCE!K123</f>
        <v>0</v>
      </c>
      <c r="L35" s="76">
        <f>+BALANCE!L123</f>
        <v>0</v>
      </c>
      <c r="M35" s="76">
        <f>+BALANCE!M123</f>
        <v>0</v>
      </c>
      <c r="N35" s="76">
        <f>+BALANCE!N123</f>
        <v>0</v>
      </c>
      <c r="O35" s="76">
        <f>+BALANCE!O123</f>
        <v>0</v>
      </c>
      <c r="P35" s="76">
        <f>+BALANCE!P123</f>
        <v>0</v>
      </c>
    </row>
    <row r="36" spans="1:16">
      <c r="A36" s="100">
        <v>30</v>
      </c>
      <c r="B36" s="32">
        <f>+BALANCE!B129</f>
        <v>1410</v>
      </c>
      <c r="C36" s="33" t="str">
        <f>+BALANCE!C129</f>
        <v>Cartera de créditos de consumo refinanciada por vencer</v>
      </c>
      <c r="D36" s="76">
        <f>+BALANCE!D129</f>
        <v>0</v>
      </c>
      <c r="E36" s="76">
        <f>+BALANCE!E129</f>
        <v>0</v>
      </c>
      <c r="F36" s="76">
        <f>+BALANCE!F129</f>
        <v>0</v>
      </c>
      <c r="G36" s="76">
        <f>+BALANCE!G129</f>
        <v>0</v>
      </c>
      <c r="H36" s="76">
        <f>+BALANCE!H129</f>
        <v>0</v>
      </c>
      <c r="I36" s="76">
        <f>+BALANCE!I129</f>
        <v>0</v>
      </c>
      <c r="J36" s="76">
        <f>+BALANCE!J129</f>
        <v>0</v>
      </c>
      <c r="K36" s="76">
        <f>+BALANCE!K129</f>
        <v>0</v>
      </c>
      <c r="L36" s="76">
        <f>+BALANCE!L129</f>
        <v>0</v>
      </c>
      <c r="M36" s="76">
        <f>+BALANCE!M129</f>
        <v>0</v>
      </c>
      <c r="N36" s="76">
        <f>+BALANCE!N129</f>
        <v>0</v>
      </c>
      <c r="O36" s="76">
        <f>+BALANCE!O129</f>
        <v>0</v>
      </c>
      <c r="P36" s="76">
        <f>+BALANCE!P129</f>
        <v>0</v>
      </c>
    </row>
    <row r="37" spans="1:16">
      <c r="A37" s="100">
        <v>31</v>
      </c>
      <c r="B37" s="32">
        <f>+BALANCE!B135</f>
        <v>1411</v>
      </c>
      <c r="C37" s="33" t="str">
        <f>+BALANCE!C135</f>
        <v>Cartera de créditos de vivienda refinanciada por vencer</v>
      </c>
      <c r="D37" s="76">
        <f>+BALANCE!D135</f>
        <v>0</v>
      </c>
      <c r="E37" s="76">
        <f>+BALANCE!E135</f>
        <v>0</v>
      </c>
      <c r="F37" s="76">
        <f>+BALANCE!F135</f>
        <v>0</v>
      </c>
      <c r="G37" s="76">
        <f>+BALANCE!G135</f>
        <v>0</v>
      </c>
      <c r="H37" s="76">
        <f>+BALANCE!H135</f>
        <v>0</v>
      </c>
      <c r="I37" s="76">
        <f>+BALANCE!I135</f>
        <v>0</v>
      </c>
      <c r="J37" s="76">
        <f>+BALANCE!J135</f>
        <v>0</v>
      </c>
      <c r="K37" s="76">
        <f>+BALANCE!K135</f>
        <v>0</v>
      </c>
      <c r="L37" s="76">
        <f>+BALANCE!L135</f>
        <v>0</v>
      </c>
      <c r="M37" s="76">
        <f>+BALANCE!M135</f>
        <v>0</v>
      </c>
      <c r="N37" s="76">
        <f>+BALANCE!N135</f>
        <v>0</v>
      </c>
      <c r="O37" s="76">
        <f>+BALANCE!O135</f>
        <v>0</v>
      </c>
      <c r="P37" s="76">
        <f>+BALANCE!P135</f>
        <v>0</v>
      </c>
    </row>
    <row r="38" spans="1:16">
      <c r="A38" s="100">
        <v>32</v>
      </c>
      <c r="B38" s="32">
        <f>+BALANCE!B141</f>
        <v>1412</v>
      </c>
      <c r="C38" s="33" t="str">
        <f>+BALANCE!C141</f>
        <v>Cartera de créditos para la microempresa refinanciada por vencer</v>
      </c>
      <c r="D38" s="76">
        <f>+BALANCE!D141</f>
        <v>0</v>
      </c>
      <c r="E38" s="76">
        <f>+BALANCE!E141</f>
        <v>0</v>
      </c>
      <c r="F38" s="76">
        <f>+BALANCE!F141</f>
        <v>0</v>
      </c>
      <c r="G38" s="76">
        <f>+BALANCE!G141</f>
        <v>0</v>
      </c>
      <c r="H38" s="76">
        <f>+BALANCE!H141</f>
        <v>0</v>
      </c>
      <c r="I38" s="76">
        <f>+BALANCE!I141</f>
        <v>0</v>
      </c>
      <c r="J38" s="76">
        <f>+BALANCE!J141</f>
        <v>0</v>
      </c>
      <c r="K38" s="76">
        <f>+BALANCE!K141</f>
        <v>0</v>
      </c>
      <c r="L38" s="76">
        <f>+BALANCE!L141</f>
        <v>0</v>
      </c>
      <c r="M38" s="76">
        <f>+BALANCE!M141</f>
        <v>0</v>
      </c>
      <c r="N38" s="76">
        <f>+BALANCE!N141</f>
        <v>0</v>
      </c>
      <c r="O38" s="76">
        <f>+BALANCE!O141</f>
        <v>0</v>
      </c>
      <c r="P38" s="76">
        <f>+BALANCE!P141</f>
        <v>0</v>
      </c>
    </row>
    <row r="39" spans="1:16">
      <c r="A39" s="100">
        <v>33</v>
      </c>
      <c r="B39" s="32">
        <f>+BALANCE!B147</f>
        <v>1413</v>
      </c>
      <c r="C39" s="33" t="str">
        <f>+BALANCE!C147</f>
        <v>Cartera de crédito educativo refinanciada por vencer</v>
      </c>
      <c r="D39" s="76">
        <f>+BALANCE!D147</f>
        <v>0</v>
      </c>
      <c r="E39" s="76">
        <f>+BALANCE!E147</f>
        <v>0</v>
      </c>
      <c r="F39" s="76">
        <f>+BALANCE!F147</f>
        <v>0</v>
      </c>
      <c r="G39" s="76">
        <f>+BALANCE!G147</f>
        <v>0</v>
      </c>
      <c r="H39" s="76">
        <f>+BALANCE!H147</f>
        <v>0</v>
      </c>
      <c r="I39" s="76">
        <f>+BALANCE!I147</f>
        <v>0</v>
      </c>
      <c r="J39" s="76">
        <f>+BALANCE!J147</f>
        <v>0</v>
      </c>
      <c r="K39" s="76">
        <f>+BALANCE!K147</f>
        <v>0</v>
      </c>
      <c r="L39" s="76">
        <f>+BALANCE!L147</f>
        <v>0</v>
      </c>
      <c r="M39" s="76">
        <f>+BALANCE!M147</f>
        <v>0</v>
      </c>
      <c r="N39" s="76">
        <f>+BALANCE!N147</f>
        <v>0</v>
      </c>
      <c r="O39" s="76">
        <f>+BALANCE!O147</f>
        <v>0</v>
      </c>
      <c r="P39" s="76">
        <f>+BALANCE!P147</f>
        <v>0</v>
      </c>
    </row>
    <row r="40" spans="1:16">
      <c r="A40" s="100">
        <v>34</v>
      </c>
      <c r="B40" s="32">
        <f>+BALANCE!B153</f>
        <v>1414</v>
      </c>
      <c r="C40" s="33" t="str">
        <f>+BALANCE!C153</f>
        <v>Cartera de créditos de inversión pública refinanciada por vencer</v>
      </c>
      <c r="D40" s="76">
        <f>+BALANCE!D153</f>
        <v>0</v>
      </c>
      <c r="E40" s="76">
        <f>+BALANCE!E153</f>
        <v>0</v>
      </c>
      <c r="F40" s="76">
        <f>+BALANCE!F153</f>
        <v>0</v>
      </c>
      <c r="G40" s="76">
        <f>+BALANCE!G153</f>
        <v>0</v>
      </c>
      <c r="H40" s="76">
        <f>+BALANCE!H153</f>
        <v>0</v>
      </c>
      <c r="I40" s="76">
        <f>+BALANCE!I153</f>
        <v>0</v>
      </c>
      <c r="J40" s="76">
        <f>+BALANCE!J153</f>
        <v>0</v>
      </c>
      <c r="K40" s="76">
        <f>+BALANCE!K153</f>
        <v>0</v>
      </c>
      <c r="L40" s="76">
        <f>+BALANCE!L153</f>
        <v>0</v>
      </c>
      <c r="M40" s="76">
        <f>+BALANCE!M153</f>
        <v>0</v>
      </c>
      <c r="N40" s="76">
        <f>+BALANCE!N153</f>
        <v>0</v>
      </c>
      <c r="O40" s="76">
        <f>+BALANCE!O153</f>
        <v>0</v>
      </c>
      <c r="P40" s="76">
        <f>+BALANCE!P153</f>
        <v>0</v>
      </c>
    </row>
    <row r="41" spans="1:16">
      <c r="A41" s="100">
        <v>35</v>
      </c>
      <c r="B41" s="32">
        <f>+BALANCE!B159</f>
        <v>1417</v>
      </c>
      <c r="C41" s="33" t="str">
        <f>+BALANCE!C159</f>
        <v>Cartera de créditos comercial reestructurada por vencer</v>
      </c>
      <c r="D41" s="76">
        <f>+BALANCE!D159</f>
        <v>0</v>
      </c>
      <c r="E41" s="76">
        <f>+BALANCE!E159</f>
        <v>0</v>
      </c>
      <c r="F41" s="76">
        <f>+BALANCE!F159</f>
        <v>0</v>
      </c>
      <c r="G41" s="76">
        <f>+BALANCE!G159</f>
        <v>0</v>
      </c>
      <c r="H41" s="76">
        <f>+BALANCE!H159</f>
        <v>0</v>
      </c>
      <c r="I41" s="76">
        <f>+BALANCE!I159</f>
        <v>0</v>
      </c>
      <c r="J41" s="76">
        <f>+BALANCE!J159</f>
        <v>0</v>
      </c>
      <c r="K41" s="76">
        <f>+BALANCE!K159</f>
        <v>0</v>
      </c>
      <c r="L41" s="76">
        <f>+BALANCE!L159</f>
        <v>0</v>
      </c>
      <c r="M41" s="76">
        <f>+BALANCE!M159</f>
        <v>0</v>
      </c>
      <c r="N41" s="76">
        <f>+BALANCE!N159</f>
        <v>0</v>
      </c>
      <c r="O41" s="76">
        <f>+BALANCE!O159</f>
        <v>0</v>
      </c>
      <c r="P41" s="76">
        <f>+BALANCE!P159</f>
        <v>0</v>
      </c>
    </row>
    <row r="42" spans="1:16">
      <c r="A42" s="100">
        <v>36</v>
      </c>
      <c r="B42" s="32">
        <f>+BALANCE!B165</f>
        <v>1418</v>
      </c>
      <c r="C42" s="33" t="str">
        <f>+BALANCE!C165</f>
        <v>Cartera de créditos de consumo reestructurada por vencer</v>
      </c>
      <c r="D42" s="76">
        <f>+BALANCE!D165</f>
        <v>0</v>
      </c>
      <c r="E42" s="76">
        <f>+BALANCE!E165</f>
        <v>0</v>
      </c>
      <c r="F42" s="76">
        <f>+BALANCE!F165</f>
        <v>0</v>
      </c>
      <c r="G42" s="76">
        <f>+BALANCE!G165</f>
        <v>0</v>
      </c>
      <c r="H42" s="76">
        <f>+BALANCE!H165</f>
        <v>0</v>
      </c>
      <c r="I42" s="76">
        <f>+BALANCE!I165</f>
        <v>0</v>
      </c>
      <c r="J42" s="76">
        <f>+BALANCE!J165</f>
        <v>0</v>
      </c>
      <c r="K42" s="76">
        <f>+BALANCE!K165</f>
        <v>0</v>
      </c>
      <c r="L42" s="76">
        <f>+BALANCE!L165</f>
        <v>0</v>
      </c>
      <c r="M42" s="76">
        <f>+BALANCE!M165</f>
        <v>0</v>
      </c>
      <c r="N42" s="76">
        <f>+BALANCE!N165</f>
        <v>0</v>
      </c>
      <c r="O42" s="76">
        <f>+BALANCE!O165</f>
        <v>0</v>
      </c>
      <c r="P42" s="76">
        <f>+BALANCE!P165</f>
        <v>0</v>
      </c>
    </row>
    <row r="43" spans="1:16">
      <c r="A43" s="100">
        <v>37</v>
      </c>
      <c r="B43" s="32">
        <f>+BALANCE!B171</f>
        <v>1419</v>
      </c>
      <c r="C43" s="33" t="str">
        <f>+BALANCE!C171</f>
        <v>Cartera de créditos de vivienda reestructurada por vencer</v>
      </c>
      <c r="D43" s="76">
        <f>+BALANCE!D171</f>
        <v>0</v>
      </c>
      <c r="E43" s="76">
        <f>+BALANCE!E171</f>
        <v>0</v>
      </c>
      <c r="F43" s="76">
        <f>+BALANCE!F171</f>
        <v>0</v>
      </c>
      <c r="G43" s="76">
        <f>+BALANCE!G171</f>
        <v>0</v>
      </c>
      <c r="H43" s="76">
        <f>+BALANCE!H171</f>
        <v>0</v>
      </c>
      <c r="I43" s="76">
        <f>+BALANCE!I171</f>
        <v>0</v>
      </c>
      <c r="J43" s="76">
        <f>+BALANCE!J171</f>
        <v>0</v>
      </c>
      <c r="K43" s="76">
        <f>+BALANCE!K171</f>
        <v>0</v>
      </c>
      <c r="L43" s="76">
        <f>+BALANCE!L171</f>
        <v>0</v>
      </c>
      <c r="M43" s="76">
        <f>+BALANCE!M171</f>
        <v>0</v>
      </c>
      <c r="N43" s="76">
        <f>+BALANCE!N171</f>
        <v>0</v>
      </c>
      <c r="O43" s="76">
        <f>+BALANCE!O171</f>
        <v>0</v>
      </c>
      <c r="P43" s="76">
        <f>+BALANCE!P171</f>
        <v>0</v>
      </c>
    </row>
    <row r="44" spans="1:16">
      <c r="A44" s="100">
        <v>38</v>
      </c>
      <c r="B44" s="32">
        <f>+BALANCE!B177</f>
        <v>1420</v>
      </c>
      <c r="C44" s="33" t="str">
        <f>+BALANCE!C177</f>
        <v>Cartera de créditos para la microempresa reestructurada por vencer</v>
      </c>
      <c r="D44" s="76">
        <f>+BALANCE!D177</f>
        <v>0</v>
      </c>
      <c r="E44" s="76">
        <f>+BALANCE!E177</f>
        <v>0</v>
      </c>
      <c r="F44" s="76">
        <f>+BALANCE!F177</f>
        <v>0</v>
      </c>
      <c r="G44" s="76">
        <f>+BALANCE!G177</f>
        <v>0</v>
      </c>
      <c r="H44" s="76">
        <f>+BALANCE!H177</f>
        <v>0</v>
      </c>
      <c r="I44" s="76">
        <f>+BALANCE!I177</f>
        <v>0</v>
      </c>
      <c r="J44" s="76">
        <f>+BALANCE!J177</f>
        <v>0</v>
      </c>
      <c r="K44" s="76">
        <f>+BALANCE!K177</f>
        <v>0</v>
      </c>
      <c r="L44" s="76">
        <f>+BALANCE!L177</f>
        <v>0</v>
      </c>
      <c r="M44" s="76">
        <f>+BALANCE!M177</f>
        <v>0</v>
      </c>
      <c r="N44" s="76">
        <f>+BALANCE!N177</f>
        <v>0</v>
      </c>
      <c r="O44" s="76">
        <f>+BALANCE!O177</f>
        <v>0</v>
      </c>
      <c r="P44" s="76">
        <f>+BALANCE!P177</f>
        <v>0</v>
      </c>
    </row>
    <row r="45" spans="1:16">
      <c r="A45" s="100">
        <v>39</v>
      </c>
      <c r="B45" s="32">
        <f>+BALANCE!B183</f>
        <v>1421</v>
      </c>
      <c r="C45" s="33" t="str">
        <f>+BALANCE!C183</f>
        <v>Cartera de crédito educativo reestructurada por vencer</v>
      </c>
      <c r="D45" s="76">
        <f>+BALANCE!D183</f>
        <v>0</v>
      </c>
      <c r="E45" s="76">
        <f>+BALANCE!E183</f>
        <v>0</v>
      </c>
      <c r="F45" s="76">
        <f>+BALANCE!F183</f>
        <v>0</v>
      </c>
      <c r="G45" s="76">
        <f>+BALANCE!G183</f>
        <v>0</v>
      </c>
      <c r="H45" s="76">
        <f>+BALANCE!H183</f>
        <v>0</v>
      </c>
      <c r="I45" s="76">
        <f>+BALANCE!I183</f>
        <v>0</v>
      </c>
      <c r="J45" s="76">
        <f>+BALANCE!J183</f>
        <v>0</v>
      </c>
      <c r="K45" s="76">
        <f>+BALANCE!K183</f>
        <v>0</v>
      </c>
      <c r="L45" s="76">
        <f>+BALANCE!L183</f>
        <v>0</v>
      </c>
      <c r="M45" s="76">
        <f>+BALANCE!M183</f>
        <v>0</v>
      </c>
      <c r="N45" s="76">
        <f>+BALANCE!N183</f>
        <v>0</v>
      </c>
      <c r="O45" s="76">
        <f>+BALANCE!O183</f>
        <v>0</v>
      </c>
      <c r="P45" s="76">
        <f>+BALANCE!P183</f>
        <v>0</v>
      </c>
    </row>
    <row r="46" spans="1:16">
      <c r="A46" s="100">
        <v>40</v>
      </c>
      <c r="B46" s="32">
        <f>+BALANCE!B189</f>
        <v>1422</v>
      </c>
      <c r="C46" s="33" t="str">
        <f>+BALANCE!C189</f>
        <v>Cartera de créditos de inversión pública reestructurada por vencer</v>
      </c>
      <c r="D46" s="76">
        <f>+BALANCE!D189</f>
        <v>0</v>
      </c>
      <c r="E46" s="76">
        <f>+BALANCE!E189</f>
        <v>0</v>
      </c>
      <c r="F46" s="76">
        <f>+BALANCE!F189</f>
        <v>0</v>
      </c>
      <c r="G46" s="76">
        <f>+BALANCE!G189</f>
        <v>0</v>
      </c>
      <c r="H46" s="76">
        <f>+BALANCE!H189</f>
        <v>0</v>
      </c>
      <c r="I46" s="76">
        <f>+BALANCE!I189</f>
        <v>0</v>
      </c>
      <c r="J46" s="76">
        <f>+BALANCE!J189</f>
        <v>0</v>
      </c>
      <c r="K46" s="76">
        <f>+BALANCE!K189</f>
        <v>0</v>
      </c>
      <c r="L46" s="76">
        <f>+BALANCE!L189</f>
        <v>0</v>
      </c>
      <c r="M46" s="76">
        <f>+BALANCE!M189</f>
        <v>0</v>
      </c>
      <c r="N46" s="76">
        <f>+BALANCE!N189</f>
        <v>0</v>
      </c>
      <c r="O46" s="76">
        <f>+BALANCE!O189</f>
        <v>0</v>
      </c>
      <c r="P46" s="76">
        <f>+BALANCE!P189</f>
        <v>0</v>
      </c>
    </row>
    <row r="47" spans="1:16">
      <c r="A47" s="100">
        <v>41</v>
      </c>
      <c r="B47" s="32">
        <f>+BALANCE!B195</f>
        <v>1425</v>
      </c>
      <c r="C47" s="33" t="str">
        <f>+BALANCE!C195</f>
        <v>Cartera de créditos comercial que no devenga intereses</v>
      </c>
      <c r="D47" s="76">
        <f>+BALANCE!D195</f>
        <v>0</v>
      </c>
      <c r="E47" s="76">
        <f>+BALANCE!E195</f>
        <v>0</v>
      </c>
      <c r="F47" s="76">
        <f>+BALANCE!F195</f>
        <v>0</v>
      </c>
      <c r="G47" s="76">
        <f>+BALANCE!G195</f>
        <v>0</v>
      </c>
      <c r="H47" s="76">
        <f>+BALANCE!H195</f>
        <v>0</v>
      </c>
      <c r="I47" s="76">
        <f>+BALANCE!I195</f>
        <v>0</v>
      </c>
      <c r="J47" s="76">
        <f>+BALANCE!J195</f>
        <v>0</v>
      </c>
      <c r="K47" s="76">
        <f>+BALANCE!K195</f>
        <v>0</v>
      </c>
      <c r="L47" s="76">
        <f>+BALANCE!L195</f>
        <v>0</v>
      </c>
      <c r="M47" s="76">
        <f>+BALANCE!M195</f>
        <v>0</v>
      </c>
      <c r="N47" s="76">
        <f>+BALANCE!N195</f>
        <v>0</v>
      </c>
      <c r="O47" s="76">
        <f>+BALANCE!O195</f>
        <v>0</v>
      </c>
      <c r="P47" s="76">
        <f>+BALANCE!P195</f>
        <v>0</v>
      </c>
    </row>
    <row r="48" spans="1:16">
      <c r="A48" s="100">
        <v>42</v>
      </c>
      <c r="B48" s="32">
        <f>+BALANCE!B201</f>
        <v>1426</v>
      </c>
      <c r="C48" s="33" t="str">
        <f>+BALANCE!C201</f>
        <v>Cartera de créditos de consumo que no devenga intereses</v>
      </c>
      <c r="D48" s="76">
        <f>+BALANCE!D201</f>
        <v>0</v>
      </c>
      <c r="E48" s="76">
        <f>+BALANCE!E201</f>
        <v>0</v>
      </c>
      <c r="F48" s="76">
        <f>+BALANCE!F201</f>
        <v>0</v>
      </c>
      <c r="G48" s="76">
        <f>+BALANCE!G201</f>
        <v>0</v>
      </c>
      <c r="H48" s="76">
        <f>+BALANCE!H201</f>
        <v>0</v>
      </c>
      <c r="I48" s="76">
        <f>+BALANCE!I201</f>
        <v>0</v>
      </c>
      <c r="J48" s="76">
        <f>+BALANCE!J201</f>
        <v>0</v>
      </c>
      <c r="K48" s="76">
        <f>+BALANCE!K201</f>
        <v>0</v>
      </c>
      <c r="L48" s="76">
        <f>+BALANCE!L201</f>
        <v>0</v>
      </c>
      <c r="M48" s="76">
        <f>+BALANCE!M201</f>
        <v>0</v>
      </c>
      <c r="N48" s="76">
        <f>+BALANCE!N201</f>
        <v>0</v>
      </c>
      <c r="O48" s="76">
        <f>+BALANCE!O201</f>
        <v>0</v>
      </c>
      <c r="P48" s="76">
        <f>+BALANCE!P201</f>
        <v>0</v>
      </c>
    </row>
    <row r="49" spans="1:16">
      <c r="A49" s="100">
        <v>43</v>
      </c>
      <c r="B49" s="32">
        <f>+BALANCE!B207</f>
        <v>1427</v>
      </c>
      <c r="C49" s="33" t="str">
        <f>+BALANCE!C207</f>
        <v>Cartera de créditos de vivienda que no devenga intereses</v>
      </c>
      <c r="D49" s="76">
        <f>+BALANCE!D207</f>
        <v>0</v>
      </c>
      <c r="E49" s="76">
        <f>+BALANCE!E207</f>
        <v>0</v>
      </c>
      <c r="F49" s="76">
        <f>+BALANCE!F207</f>
        <v>0</v>
      </c>
      <c r="G49" s="76">
        <f>+BALANCE!G207</f>
        <v>0</v>
      </c>
      <c r="H49" s="76">
        <f>+BALANCE!H207</f>
        <v>0</v>
      </c>
      <c r="I49" s="76">
        <f>+BALANCE!I207</f>
        <v>0</v>
      </c>
      <c r="J49" s="76">
        <f>+BALANCE!J207</f>
        <v>0</v>
      </c>
      <c r="K49" s="76">
        <f>+BALANCE!K207</f>
        <v>0</v>
      </c>
      <c r="L49" s="76">
        <f>+BALANCE!L207</f>
        <v>0</v>
      </c>
      <c r="M49" s="76">
        <f>+BALANCE!M207</f>
        <v>0</v>
      </c>
      <c r="N49" s="76">
        <f>+BALANCE!N207</f>
        <v>0</v>
      </c>
      <c r="O49" s="76">
        <f>+BALANCE!O207</f>
        <v>0</v>
      </c>
      <c r="P49" s="76">
        <f>+BALANCE!P207</f>
        <v>0</v>
      </c>
    </row>
    <row r="50" spans="1:16">
      <c r="A50" s="100">
        <v>44</v>
      </c>
      <c r="B50" s="32">
        <f>+BALANCE!B213</f>
        <v>1428</v>
      </c>
      <c r="C50" s="33" t="str">
        <f>+BALANCE!C213</f>
        <v>Cartera de créditos para la microempresa que no devenga intereses</v>
      </c>
      <c r="D50" s="76">
        <f>+BALANCE!D213</f>
        <v>0</v>
      </c>
      <c r="E50" s="76">
        <f>+BALANCE!E213</f>
        <v>0</v>
      </c>
      <c r="F50" s="76">
        <f>+BALANCE!F213</f>
        <v>0</v>
      </c>
      <c r="G50" s="76">
        <f>+BALANCE!G213</f>
        <v>0</v>
      </c>
      <c r="H50" s="76">
        <f>+BALANCE!H213</f>
        <v>0</v>
      </c>
      <c r="I50" s="76">
        <f>+BALANCE!I213</f>
        <v>0</v>
      </c>
      <c r="J50" s="76">
        <f>+BALANCE!J213</f>
        <v>0</v>
      </c>
      <c r="K50" s="76">
        <f>+BALANCE!K213</f>
        <v>0</v>
      </c>
      <c r="L50" s="76">
        <f>+BALANCE!L213</f>
        <v>0</v>
      </c>
      <c r="M50" s="76">
        <f>+BALANCE!M213</f>
        <v>0</v>
      </c>
      <c r="N50" s="76">
        <f>+BALANCE!N213</f>
        <v>0</v>
      </c>
      <c r="O50" s="76">
        <f>+BALANCE!O213</f>
        <v>0</v>
      </c>
      <c r="P50" s="76">
        <f>+BALANCE!P213</f>
        <v>0</v>
      </c>
    </row>
    <row r="51" spans="1:16">
      <c r="A51" s="100">
        <v>45</v>
      </c>
      <c r="B51" s="32">
        <f>+BALANCE!B219</f>
        <v>1429</v>
      </c>
      <c r="C51" s="33" t="str">
        <f>+BALANCE!C219</f>
        <v>Cartera de crédito educativo que no devenga intereses</v>
      </c>
      <c r="D51" s="76">
        <f>+BALANCE!D219</f>
        <v>0</v>
      </c>
      <c r="E51" s="76">
        <f>+BALANCE!E219</f>
        <v>0</v>
      </c>
      <c r="F51" s="76">
        <f>+BALANCE!F219</f>
        <v>0</v>
      </c>
      <c r="G51" s="76">
        <f>+BALANCE!G219</f>
        <v>0</v>
      </c>
      <c r="H51" s="76">
        <f>+BALANCE!H219</f>
        <v>0</v>
      </c>
      <c r="I51" s="76">
        <f>+BALANCE!I219</f>
        <v>0</v>
      </c>
      <c r="J51" s="76">
        <f>+BALANCE!J219</f>
        <v>0</v>
      </c>
      <c r="K51" s="76">
        <f>+BALANCE!K219</f>
        <v>0</v>
      </c>
      <c r="L51" s="76">
        <f>+BALANCE!L219</f>
        <v>0</v>
      </c>
      <c r="M51" s="76">
        <f>+BALANCE!M219</f>
        <v>0</v>
      </c>
      <c r="N51" s="76">
        <f>+BALANCE!N219</f>
        <v>0</v>
      </c>
      <c r="O51" s="76">
        <f>+BALANCE!O219</f>
        <v>0</v>
      </c>
      <c r="P51" s="76">
        <f>+BALANCE!P219</f>
        <v>0</v>
      </c>
    </row>
    <row r="52" spans="1:16">
      <c r="A52" s="100">
        <v>46</v>
      </c>
      <c r="B52" s="32">
        <f>+BALANCE!B225</f>
        <v>1430</v>
      </c>
      <c r="C52" s="33" t="str">
        <f>+BALANCE!C225</f>
        <v>Cartera de créditos de inversión pública que no devenga intereses</v>
      </c>
      <c r="D52" s="76">
        <f>+BALANCE!D225</f>
        <v>0</v>
      </c>
      <c r="E52" s="76">
        <f>+BALANCE!E225</f>
        <v>0</v>
      </c>
      <c r="F52" s="76">
        <f>+BALANCE!F225</f>
        <v>0</v>
      </c>
      <c r="G52" s="76">
        <f>+BALANCE!G225</f>
        <v>0</v>
      </c>
      <c r="H52" s="76">
        <f>+BALANCE!H225</f>
        <v>0</v>
      </c>
      <c r="I52" s="76">
        <f>+BALANCE!I225</f>
        <v>0</v>
      </c>
      <c r="J52" s="76">
        <f>+BALANCE!J225</f>
        <v>0</v>
      </c>
      <c r="K52" s="76">
        <f>+BALANCE!K225</f>
        <v>0</v>
      </c>
      <c r="L52" s="76">
        <f>+BALANCE!L225</f>
        <v>0</v>
      </c>
      <c r="M52" s="76">
        <f>+BALANCE!M225</f>
        <v>0</v>
      </c>
      <c r="N52" s="76">
        <f>+BALANCE!N225</f>
        <v>0</v>
      </c>
      <c r="O52" s="76">
        <f>+BALANCE!O225</f>
        <v>0</v>
      </c>
      <c r="P52" s="76">
        <f>+BALANCE!P225</f>
        <v>0</v>
      </c>
    </row>
    <row r="53" spans="1:16">
      <c r="A53" s="100">
        <v>47</v>
      </c>
      <c r="B53" s="32">
        <f>+BALANCE!B231</f>
        <v>1433</v>
      </c>
      <c r="C53" s="33" t="str">
        <f>+BALANCE!C231</f>
        <v>Cartera de créditos comercial refinanciada que no devenga intereses</v>
      </c>
      <c r="D53" s="76">
        <f>+BALANCE!D231</f>
        <v>0</v>
      </c>
      <c r="E53" s="76">
        <f>+BALANCE!E231</f>
        <v>0</v>
      </c>
      <c r="F53" s="76">
        <f>+BALANCE!F231</f>
        <v>0</v>
      </c>
      <c r="G53" s="76">
        <f>+BALANCE!G231</f>
        <v>0</v>
      </c>
      <c r="H53" s="76">
        <f>+BALANCE!H231</f>
        <v>0</v>
      </c>
      <c r="I53" s="76">
        <f>+BALANCE!I231</f>
        <v>0</v>
      </c>
      <c r="J53" s="76">
        <f>+BALANCE!J231</f>
        <v>0</v>
      </c>
      <c r="K53" s="76">
        <f>+BALANCE!K231</f>
        <v>0</v>
      </c>
      <c r="L53" s="76">
        <f>+BALANCE!L231</f>
        <v>0</v>
      </c>
      <c r="M53" s="76">
        <f>+BALANCE!M231</f>
        <v>0</v>
      </c>
      <c r="N53" s="76">
        <f>+BALANCE!N231</f>
        <v>0</v>
      </c>
      <c r="O53" s="76">
        <f>+BALANCE!O231</f>
        <v>0</v>
      </c>
      <c r="P53" s="76">
        <f>+BALANCE!P231</f>
        <v>0</v>
      </c>
    </row>
    <row r="54" spans="1:16">
      <c r="A54" s="100">
        <v>48</v>
      </c>
      <c r="B54" s="32">
        <f>+BALANCE!B237</f>
        <v>1434</v>
      </c>
      <c r="C54" s="33" t="str">
        <f>+BALANCE!C237</f>
        <v>Cartera de créditos de consumo refinanciada que no devenga intereses</v>
      </c>
      <c r="D54" s="76">
        <f>+BALANCE!D237</f>
        <v>0</v>
      </c>
      <c r="E54" s="76">
        <f>+BALANCE!E237</f>
        <v>0</v>
      </c>
      <c r="F54" s="76">
        <f>+BALANCE!F237</f>
        <v>0</v>
      </c>
      <c r="G54" s="76">
        <f>+BALANCE!G237</f>
        <v>0</v>
      </c>
      <c r="H54" s="76">
        <f>+BALANCE!H237</f>
        <v>0</v>
      </c>
      <c r="I54" s="76">
        <f>+BALANCE!I237</f>
        <v>0</v>
      </c>
      <c r="J54" s="76">
        <f>+BALANCE!J237</f>
        <v>0</v>
      </c>
      <c r="K54" s="76">
        <f>+BALANCE!K237</f>
        <v>0</v>
      </c>
      <c r="L54" s="76">
        <f>+BALANCE!L237</f>
        <v>0</v>
      </c>
      <c r="M54" s="76">
        <f>+BALANCE!M237</f>
        <v>0</v>
      </c>
      <c r="N54" s="76">
        <f>+BALANCE!N237</f>
        <v>0</v>
      </c>
      <c r="O54" s="76">
        <f>+BALANCE!O237</f>
        <v>0</v>
      </c>
      <c r="P54" s="76">
        <f>+BALANCE!P237</f>
        <v>0</v>
      </c>
    </row>
    <row r="55" spans="1:16">
      <c r="A55" s="100">
        <v>49</v>
      </c>
      <c r="B55" s="32">
        <f>+BALANCE!B243</f>
        <v>1435</v>
      </c>
      <c r="C55" s="33" t="str">
        <f>+BALANCE!C243</f>
        <v>Cartera de créditos de vivienda refinanciada que no devenga intereses</v>
      </c>
      <c r="D55" s="76">
        <f>+BALANCE!D243</f>
        <v>0</v>
      </c>
      <c r="E55" s="76">
        <f>+BALANCE!E243</f>
        <v>0</v>
      </c>
      <c r="F55" s="76">
        <f>+BALANCE!F243</f>
        <v>0</v>
      </c>
      <c r="G55" s="76">
        <f>+BALANCE!G243</f>
        <v>0</v>
      </c>
      <c r="H55" s="76">
        <f>+BALANCE!H243</f>
        <v>0</v>
      </c>
      <c r="I55" s="76">
        <f>+BALANCE!I243</f>
        <v>0</v>
      </c>
      <c r="J55" s="76">
        <f>+BALANCE!J243</f>
        <v>0</v>
      </c>
      <c r="K55" s="76">
        <f>+BALANCE!K243</f>
        <v>0</v>
      </c>
      <c r="L55" s="76">
        <f>+BALANCE!L243</f>
        <v>0</v>
      </c>
      <c r="M55" s="76">
        <f>+BALANCE!M243</f>
        <v>0</v>
      </c>
      <c r="N55" s="76">
        <f>+BALANCE!N243</f>
        <v>0</v>
      </c>
      <c r="O55" s="76">
        <f>+BALANCE!O243</f>
        <v>0</v>
      </c>
      <c r="P55" s="76">
        <f>+BALANCE!P243</f>
        <v>0</v>
      </c>
    </row>
    <row r="56" spans="1:16">
      <c r="A56" s="100">
        <v>50</v>
      </c>
      <c r="B56" s="32">
        <f>+BALANCE!B249</f>
        <v>1436</v>
      </c>
      <c r="C56" s="33" t="str">
        <f>+BALANCE!C249</f>
        <v>Cartera de créditos para la microempresa refinanciada que no devenga intereses</v>
      </c>
      <c r="D56" s="76">
        <f>+BALANCE!D249</f>
        <v>0</v>
      </c>
      <c r="E56" s="76">
        <f>+BALANCE!E249</f>
        <v>0</v>
      </c>
      <c r="F56" s="76">
        <f>+BALANCE!F249</f>
        <v>0</v>
      </c>
      <c r="G56" s="76">
        <f>+BALANCE!G249</f>
        <v>0</v>
      </c>
      <c r="H56" s="76">
        <f>+BALANCE!H249</f>
        <v>0</v>
      </c>
      <c r="I56" s="76">
        <f>+BALANCE!I249</f>
        <v>0</v>
      </c>
      <c r="J56" s="76">
        <f>+BALANCE!J249</f>
        <v>0</v>
      </c>
      <c r="K56" s="76">
        <f>+BALANCE!K249</f>
        <v>0</v>
      </c>
      <c r="L56" s="76">
        <f>+BALANCE!L249</f>
        <v>0</v>
      </c>
      <c r="M56" s="76">
        <f>+BALANCE!M249</f>
        <v>0</v>
      </c>
      <c r="N56" s="76">
        <f>+BALANCE!N249</f>
        <v>0</v>
      </c>
      <c r="O56" s="76">
        <f>+BALANCE!O249</f>
        <v>0</v>
      </c>
      <c r="P56" s="76">
        <f>+BALANCE!P249</f>
        <v>0</v>
      </c>
    </row>
    <row r="57" spans="1:16">
      <c r="A57" s="100">
        <v>51</v>
      </c>
      <c r="B57" s="32">
        <f>+BALANCE!B255</f>
        <v>1437</v>
      </c>
      <c r="C57" s="33" t="str">
        <f>+BALANCE!C255</f>
        <v>Cartera de crédito educativo refinanciada que no devenga intereses</v>
      </c>
      <c r="D57" s="76">
        <f>+BALANCE!D255</f>
        <v>0</v>
      </c>
      <c r="E57" s="76">
        <f>+BALANCE!E255</f>
        <v>0</v>
      </c>
      <c r="F57" s="76">
        <f>+BALANCE!F255</f>
        <v>0</v>
      </c>
      <c r="G57" s="76">
        <f>+BALANCE!G255</f>
        <v>0</v>
      </c>
      <c r="H57" s="76">
        <f>+BALANCE!H255</f>
        <v>0</v>
      </c>
      <c r="I57" s="76">
        <f>+BALANCE!I255</f>
        <v>0</v>
      </c>
      <c r="J57" s="76">
        <f>+BALANCE!J255</f>
        <v>0</v>
      </c>
      <c r="K57" s="76">
        <f>+BALANCE!K255</f>
        <v>0</v>
      </c>
      <c r="L57" s="76">
        <f>+BALANCE!L255</f>
        <v>0</v>
      </c>
      <c r="M57" s="76">
        <f>+BALANCE!M255</f>
        <v>0</v>
      </c>
      <c r="N57" s="76">
        <f>+BALANCE!N255</f>
        <v>0</v>
      </c>
      <c r="O57" s="76">
        <f>+BALANCE!O255</f>
        <v>0</v>
      </c>
      <c r="P57" s="76">
        <f>+BALANCE!P255</f>
        <v>0</v>
      </c>
    </row>
    <row r="58" spans="1:16">
      <c r="A58" s="100">
        <v>52</v>
      </c>
      <c r="B58" s="32">
        <f>+BALANCE!B261</f>
        <v>1438</v>
      </c>
      <c r="C58" s="33" t="str">
        <f>+BALANCE!C261</f>
        <v>Cartera de créditos de inversión pública refinanciada que no devenga intereses</v>
      </c>
      <c r="D58" s="76">
        <f>+BALANCE!D261</f>
        <v>0</v>
      </c>
      <c r="E58" s="76">
        <f>+BALANCE!E261</f>
        <v>0</v>
      </c>
      <c r="F58" s="76">
        <f>+BALANCE!F261</f>
        <v>0</v>
      </c>
      <c r="G58" s="76">
        <f>+BALANCE!G261</f>
        <v>0</v>
      </c>
      <c r="H58" s="76">
        <f>+BALANCE!H261</f>
        <v>0</v>
      </c>
      <c r="I58" s="76">
        <f>+BALANCE!I261</f>
        <v>0</v>
      </c>
      <c r="J58" s="76">
        <f>+BALANCE!J261</f>
        <v>0</v>
      </c>
      <c r="K58" s="76">
        <f>+BALANCE!K261</f>
        <v>0</v>
      </c>
      <c r="L58" s="76">
        <f>+BALANCE!L261</f>
        <v>0</v>
      </c>
      <c r="M58" s="76">
        <f>+BALANCE!M261</f>
        <v>0</v>
      </c>
      <c r="N58" s="76">
        <f>+BALANCE!N261</f>
        <v>0</v>
      </c>
      <c r="O58" s="76">
        <f>+BALANCE!O261</f>
        <v>0</v>
      </c>
      <c r="P58" s="76">
        <f>+BALANCE!P261</f>
        <v>0</v>
      </c>
    </row>
    <row r="59" spans="1:16">
      <c r="A59" s="100">
        <v>53</v>
      </c>
      <c r="B59" s="32">
        <f>+BALANCE!B267</f>
        <v>1441</v>
      </c>
      <c r="C59" s="33" t="str">
        <f>+BALANCE!C267</f>
        <v>Cartera de créditos comercial reestructurada que no devenga intereses</v>
      </c>
      <c r="D59" s="76">
        <f>+BALANCE!D267</f>
        <v>0</v>
      </c>
      <c r="E59" s="76">
        <f>+BALANCE!E267</f>
        <v>0</v>
      </c>
      <c r="F59" s="76">
        <f>+BALANCE!F267</f>
        <v>0</v>
      </c>
      <c r="G59" s="76">
        <f>+BALANCE!G267</f>
        <v>0</v>
      </c>
      <c r="H59" s="76">
        <f>+BALANCE!H267</f>
        <v>0</v>
      </c>
      <c r="I59" s="76">
        <f>+BALANCE!I267</f>
        <v>0</v>
      </c>
      <c r="J59" s="76">
        <f>+BALANCE!J267</f>
        <v>0</v>
      </c>
      <c r="K59" s="76">
        <f>+BALANCE!K267</f>
        <v>0</v>
      </c>
      <c r="L59" s="76">
        <f>+BALANCE!L267</f>
        <v>0</v>
      </c>
      <c r="M59" s="76">
        <f>+BALANCE!M267</f>
        <v>0</v>
      </c>
      <c r="N59" s="76">
        <f>+BALANCE!N267</f>
        <v>0</v>
      </c>
      <c r="O59" s="76">
        <f>+BALANCE!O267</f>
        <v>0</v>
      </c>
      <c r="P59" s="76">
        <f>+BALANCE!P267</f>
        <v>0</v>
      </c>
    </row>
    <row r="60" spans="1:16">
      <c r="A60" s="100">
        <v>54</v>
      </c>
      <c r="B60" s="32">
        <f>+BALANCE!B273</f>
        <v>1442</v>
      </c>
      <c r="C60" s="33" t="str">
        <f>+BALANCE!C273</f>
        <v>Cartera de créditos de consumo reestructurada que no devenga intereses</v>
      </c>
      <c r="D60" s="76">
        <f>+BALANCE!D273</f>
        <v>0</v>
      </c>
      <c r="E60" s="76">
        <f>+BALANCE!E273</f>
        <v>0</v>
      </c>
      <c r="F60" s="76">
        <f>+BALANCE!F273</f>
        <v>0</v>
      </c>
      <c r="G60" s="76">
        <f>+BALANCE!G273</f>
        <v>0</v>
      </c>
      <c r="H60" s="76">
        <f>+BALANCE!H273</f>
        <v>0</v>
      </c>
      <c r="I60" s="76">
        <f>+BALANCE!I273</f>
        <v>0</v>
      </c>
      <c r="J60" s="76">
        <f>+BALANCE!J273</f>
        <v>0</v>
      </c>
      <c r="K60" s="76">
        <f>+BALANCE!K273</f>
        <v>0</v>
      </c>
      <c r="L60" s="76">
        <f>+BALANCE!L273</f>
        <v>0</v>
      </c>
      <c r="M60" s="76">
        <f>+BALANCE!M273</f>
        <v>0</v>
      </c>
      <c r="N60" s="76">
        <f>+BALANCE!N273</f>
        <v>0</v>
      </c>
      <c r="O60" s="76">
        <f>+BALANCE!O273</f>
        <v>0</v>
      </c>
      <c r="P60" s="76">
        <f>+BALANCE!P273</f>
        <v>0</v>
      </c>
    </row>
    <row r="61" spans="1:16">
      <c r="A61" s="100">
        <v>55</v>
      </c>
      <c r="B61" s="32">
        <f>+BALANCE!B279</f>
        <v>1443</v>
      </c>
      <c r="C61" s="33" t="str">
        <f>+BALANCE!C279</f>
        <v>Cartera de créditos de vivienda reestructurada que no devenga intereses</v>
      </c>
      <c r="D61" s="76">
        <f>+BALANCE!D279</f>
        <v>0</v>
      </c>
      <c r="E61" s="76">
        <f>+BALANCE!E279</f>
        <v>0</v>
      </c>
      <c r="F61" s="76">
        <f>+BALANCE!F279</f>
        <v>0</v>
      </c>
      <c r="G61" s="76">
        <f>+BALANCE!G279</f>
        <v>0</v>
      </c>
      <c r="H61" s="76">
        <f>+BALANCE!H279</f>
        <v>0</v>
      </c>
      <c r="I61" s="76">
        <f>+BALANCE!I279</f>
        <v>0</v>
      </c>
      <c r="J61" s="76">
        <f>+BALANCE!J279</f>
        <v>0</v>
      </c>
      <c r="K61" s="76">
        <f>+BALANCE!K279</f>
        <v>0</v>
      </c>
      <c r="L61" s="76">
        <f>+BALANCE!L279</f>
        <v>0</v>
      </c>
      <c r="M61" s="76">
        <f>+BALANCE!M279</f>
        <v>0</v>
      </c>
      <c r="N61" s="76">
        <f>+BALANCE!N279</f>
        <v>0</v>
      </c>
      <c r="O61" s="76">
        <f>+BALANCE!O279</f>
        <v>0</v>
      </c>
      <c r="P61" s="76">
        <f>+BALANCE!P279</f>
        <v>0</v>
      </c>
    </row>
    <row r="62" spans="1:16">
      <c r="A62" s="100">
        <v>56</v>
      </c>
      <c r="B62" s="32">
        <f>+BALANCE!B285</f>
        <v>1444</v>
      </c>
      <c r="C62" s="33" t="str">
        <f>+BALANCE!C285</f>
        <v>Cartera de créditos para la microempresa reestructurada que no devenga intereses</v>
      </c>
      <c r="D62" s="76">
        <f>+BALANCE!D285</f>
        <v>0</v>
      </c>
      <c r="E62" s="76">
        <f>+BALANCE!E285</f>
        <v>0</v>
      </c>
      <c r="F62" s="76">
        <f>+BALANCE!F285</f>
        <v>0</v>
      </c>
      <c r="G62" s="76">
        <f>+BALANCE!G285</f>
        <v>0</v>
      </c>
      <c r="H62" s="76">
        <f>+BALANCE!H285</f>
        <v>0</v>
      </c>
      <c r="I62" s="76">
        <f>+BALANCE!I285</f>
        <v>0</v>
      </c>
      <c r="J62" s="76">
        <f>+BALANCE!J285</f>
        <v>0</v>
      </c>
      <c r="K62" s="76">
        <f>+BALANCE!K285</f>
        <v>0</v>
      </c>
      <c r="L62" s="76">
        <f>+BALANCE!L285</f>
        <v>0</v>
      </c>
      <c r="M62" s="76">
        <f>+BALANCE!M285</f>
        <v>0</v>
      </c>
      <c r="N62" s="76">
        <f>+BALANCE!N285</f>
        <v>0</v>
      </c>
      <c r="O62" s="76">
        <f>+BALANCE!O285</f>
        <v>0</v>
      </c>
      <c r="P62" s="76">
        <f>+BALANCE!P285</f>
        <v>0</v>
      </c>
    </row>
    <row r="63" spans="1:16">
      <c r="A63" s="100">
        <v>57</v>
      </c>
      <c r="B63" s="32">
        <f>+BALANCE!B291</f>
        <v>1445</v>
      </c>
      <c r="C63" s="33" t="str">
        <f>+BALANCE!C291</f>
        <v>Cartera de crédito educativo reestructurada que no devenga intereses</v>
      </c>
      <c r="D63" s="76">
        <f>+BALANCE!D291</f>
        <v>0</v>
      </c>
      <c r="E63" s="76">
        <f>+BALANCE!E291</f>
        <v>0</v>
      </c>
      <c r="F63" s="76">
        <f>+BALANCE!F291</f>
        <v>0</v>
      </c>
      <c r="G63" s="76">
        <f>+BALANCE!G291</f>
        <v>0</v>
      </c>
      <c r="H63" s="76">
        <f>+BALANCE!H291</f>
        <v>0</v>
      </c>
      <c r="I63" s="76">
        <f>+BALANCE!I291</f>
        <v>0</v>
      </c>
      <c r="J63" s="76">
        <f>+BALANCE!J291</f>
        <v>0</v>
      </c>
      <c r="K63" s="76">
        <f>+BALANCE!K291</f>
        <v>0</v>
      </c>
      <c r="L63" s="76">
        <f>+BALANCE!L291</f>
        <v>0</v>
      </c>
      <c r="M63" s="76">
        <f>+BALANCE!M291</f>
        <v>0</v>
      </c>
      <c r="N63" s="76">
        <f>+BALANCE!N291</f>
        <v>0</v>
      </c>
      <c r="O63" s="76">
        <f>+BALANCE!O291</f>
        <v>0</v>
      </c>
      <c r="P63" s="76">
        <f>+BALANCE!P291</f>
        <v>0</v>
      </c>
    </row>
    <row r="64" spans="1:16">
      <c r="A64" s="100">
        <v>58</v>
      </c>
      <c r="B64" s="32">
        <f>+BALANCE!B297</f>
        <v>1446</v>
      </c>
      <c r="C64" s="33" t="str">
        <f>+BALANCE!C297</f>
        <v>Cartera de créditos de inversión pública reestructurada que no devenga intereses</v>
      </c>
      <c r="D64" s="76">
        <f>+BALANCE!D297</f>
        <v>0</v>
      </c>
      <c r="E64" s="76">
        <f>+BALANCE!E297</f>
        <v>0</v>
      </c>
      <c r="F64" s="76">
        <f>+BALANCE!F297</f>
        <v>0</v>
      </c>
      <c r="G64" s="76">
        <f>+BALANCE!G297</f>
        <v>0</v>
      </c>
      <c r="H64" s="76">
        <f>+BALANCE!H297</f>
        <v>0</v>
      </c>
      <c r="I64" s="76">
        <f>+BALANCE!I297</f>
        <v>0</v>
      </c>
      <c r="J64" s="76">
        <f>+BALANCE!J297</f>
        <v>0</v>
      </c>
      <c r="K64" s="76">
        <f>+BALANCE!K297</f>
        <v>0</v>
      </c>
      <c r="L64" s="76">
        <f>+BALANCE!L297</f>
        <v>0</v>
      </c>
      <c r="M64" s="76">
        <f>+BALANCE!M297</f>
        <v>0</v>
      </c>
      <c r="N64" s="76">
        <f>+BALANCE!N297</f>
        <v>0</v>
      </c>
      <c r="O64" s="76">
        <f>+BALANCE!O297</f>
        <v>0</v>
      </c>
      <c r="P64" s="76">
        <f>+BALANCE!P297</f>
        <v>0</v>
      </c>
    </row>
    <row r="65" spans="1:16">
      <c r="A65" s="100">
        <v>59</v>
      </c>
      <c r="B65" s="32">
        <f>+BALANCE!B303</f>
        <v>1449</v>
      </c>
      <c r="C65" s="33" t="str">
        <f>+BALANCE!C303</f>
        <v>Cartera de créditos comercial vencida</v>
      </c>
      <c r="D65" s="76">
        <f>+BALANCE!D303</f>
        <v>0</v>
      </c>
      <c r="E65" s="76">
        <f>+BALANCE!E303</f>
        <v>0</v>
      </c>
      <c r="F65" s="76">
        <f>+BALANCE!F303</f>
        <v>0</v>
      </c>
      <c r="G65" s="76">
        <f>+BALANCE!G303</f>
        <v>0</v>
      </c>
      <c r="H65" s="76">
        <f>+BALANCE!H303</f>
        <v>0</v>
      </c>
      <c r="I65" s="76">
        <f>+BALANCE!I303</f>
        <v>0</v>
      </c>
      <c r="J65" s="76">
        <f>+BALANCE!J303</f>
        <v>0</v>
      </c>
      <c r="K65" s="76">
        <f>+BALANCE!K303</f>
        <v>0</v>
      </c>
      <c r="L65" s="76">
        <f>+BALANCE!L303</f>
        <v>0</v>
      </c>
      <c r="M65" s="76">
        <f>+BALANCE!M303</f>
        <v>0</v>
      </c>
      <c r="N65" s="76">
        <f>+BALANCE!N303</f>
        <v>0</v>
      </c>
      <c r="O65" s="76">
        <f>+BALANCE!O303</f>
        <v>0</v>
      </c>
      <c r="P65" s="76">
        <f>+BALANCE!P303</f>
        <v>0</v>
      </c>
    </row>
    <row r="66" spans="1:16">
      <c r="A66" s="100">
        <v>60</v>
      </c>
      <c r="B66" s="32">
        <f>+BALANCE!B309</f>
        <v>1450</v>
      </c>
      <c r="C66" s="33" t="str">
        <f>+BALANCE!C309</f>
        <v>Cartera de créditos de consumo vencida</v>
      </c>
      <c r="D66" s="76">
        <f>+BALANCE!D309</f>
        <v>0</v>
      </c>
      <c r="E66" s="76">
        <f>+BALANCE!E309</f>
        <v>0</v>
      </c>
      <c r="F66" s="76">
        <f>+BALANCE!F309</f>
        <v>0</v>
      </c>
      <c r="G66" s="76">
        <f>+BALANCE!G309</f>
        <v>0</v>
      </c>
      <c r="H66" s="76">
        <f>+BALANCE!H309</f>
        <v>0</v>
      </c>
      <c r="I66" s="76">
        <f>+BALANCE!I309</f>
        <v>0</v>
      </c>
      <c r="J66" s="76">
        <f>+BALANCE!J309</f>
        <v>0</v>
      </c>
      <c r="K66" s="76">
        <f>+BALANCE!K309</f>
        <v>0</v>
      </c>
      <c r="L66" s="76">
        <f>+BALANCE!L309</f>
        <v>0</v>
      </c>
      <c r="M66" s="76">
        <f>+BALANCE!M309</f>
        <v>0</v>
      </c>
      <c r="N66" s="76">
        <f>+BALANCE!N309</f>
        <v>0</v>
      </c>
      <c r="O66" s="76">
        <f>+BALANCE!O309</f>
        <v>0</v>
      </c>
      <c r="P66" s="76">
        <f>+BALANCE!P309</f>
        <v>0</v>
      </c>
    </row>
    <row r="67" spans="1:16">
      <c r="A67" s="100">
        <v>61</v>
      </c>
      <c r="B67" s="32">
        <f>+BALANCE!B315</f>
        <v>1451</v>
      </c>
      <c r="C67" s="33" t="str">
        <f>+BALANCE!C315</f>
        <v>Cartera de créditos de vivienda vencida</v>
      </c>
      <c r="D67" s="76">
        <f>+BALANCE!D315</f>
        <v>0</v>
      </c>
      <c r="E67" s="76">
        <f>+BALANCE!E315</f>
        <v>0</v>
      </c>
      <c r="F67" s="76">
        <f>+BALANCE!F315</f>
        <v>0</v>
      </c>
      <c r="G67" s="76">
        <f>+BALANCE!G315</f>
        <v>0</v>
      </c>
      <c r="H67" s="76">
        <f>+BALANCE!H315</f>
        <v>0</v>
      </c>
      <c r="I67" s="76">
        <f>+BALANCE!I315</f>
        <v>0</v>
      </c>
      <c r="J67" s="76">
        <f>+BALANCE!J315</f>
        <v>0</v>
      </c>
      <c r="K67" s="76">
        <f>+BALANCE!K315</f>
        <v>0</v>
      </c>
      <c r="L67" s="76">
        <f>+BALANCE!L315</f>
        <v>0</v>
      </c>
      <c r="M67" s="76">
        <f>+BALANCE!M315</f>
        <v>0</v>
      </c>
      <c r="N67" s="76">
        <f>+BALANCE!N315</f>
        <v>0</v>
      </c>
      <c r="O67" s="76">
        <f>+BALANCE!O315</f>
        <v>0</v>
      </c>
      <c r="P67" s="76">
        <f>+BALANCE!P315</f>
        <v>0</v>
      </c>
    </row>
    <row r="68" spans="1:16">
      <c r="A68" s="100">
        <v>62</v>
      </c>
      <c r="B68" s="32">
        <f>+BALANCE!B322</f>
        <v>1452</v>
      </c>
      <c r="C68" s="33" t="str">
        <f>+BALANCE!C322</f>
        <v>Cartera de créditos para la microempresa vencida</v>
      </c>
      <c r="D68" s="76">
        <f>+BALANCE!D322</f>
        <v>0</v>
      </c>
      <c r="E68" s="76">
        <f>+BALANCE!E322</f>
        <v>0</v>
      </c>
      <c r="F68" s="76">
        <f>+BALANCE!F322</f>
        <v>0</v>
      </c>
      <c r="G68" s="76">
        <f>+BALANCE!G322</f>
        <v>0</v>
      </c>
      <c r="H68" s="76">
        <f>+BALANCE!H322</f>
        <v>0</v>
      </c>
      <c r="I68" s="76">
        <f>+BALANCE!I322</f>
        <v>0</v>
      </c>
      <c r="J68" s="76">
        <f>+BALANCE!J322</f>
        <v>0</v>
      </c>
      <c r="K68" s="76">
        <f>+BALANCE!K322</f>
        <v>0</v>
      </c>
      <c r="L68" s="76">
        <f>+BALANCE!L322</f>
        <v>0</v>
      </c>
      <c r="M68" s="76">
        <f>+BALANCE!M322</f>
        <v>0</v>
      </c>
      <c r="N68" s="76">
        <f>+BALANCE!N322</f>
        <v>0</v>
      </c>
      <c r="O68" s="76">
        <f>+BALANCE!O322</f>
        <v>0</v>
      </c>
      <c r="P68" s="76">
        <f>+BALANCE!P322</f>
        <v>0</v>
      </c>
    </row>
    <row r="69" spans="1:16">
      <c r="A69" s="100">
        <v>63</v>
      </c>
      <c r="B69" s="32">
        <f>+BALANCE!B328</f>
        <v>1453</v>
      </c>
      <c r="C69" s="33" t="str">
        <f>+BALANCE!C328</f>
        <v>Cartera de crédito educativo vencida</v>
      </c>
      <c r="D69" s="76">
        <f>+BALANCE!D328</f>
        <v>0</v>
      </c>
      <c r="E69" s="76">
        <f>+BALANCE!E328</f>
        <v>0</v>
      </c>
      <c r="F69" s="76">
        <f>+BALANCE!F328</f>
        <v>0</v>
      </c>
      <c r="G69" s="76">
        <f>+BALANCE!G328</f>
        <v>0</v>
      </c>
      <c r="H69" s="76">
        <f>+BALANCE!H328</f>
        <v>0</v>
      </c>
      <c r="I69" s="76">
        <f>+BALANCE!I328</f>
        <v>0</v>
      </c>
      <c r="J69" s="76">
        <f>+BALANCE!J328</f>
        <v>0</v>
      </c>
      <c r="K69" s="76">
        <f>+BALANCE!K328</f>
        <v>0</v>
      </c>
      <c r="L69" s="76">
        <f>+BALANCE!L328</f>
        <v>0</v>
      </c>
      <c r="M69" s="76">
        <f>+BALANCE!M328</f>
        <v>0</v>
      </c>
      <c r="N69" s="76">
        <f>+BALANCE!N328</f>
        <v>0</v>
      </c>
      <c r="O69" s="76">
        <f>+BALANCE!O328</f>
        <v>0</v>
      </c>
      <c r="P69" s="76">
        <f>+BALANCE!P328</f>
        <v>0</v>
      </c>
    </row>
    <row r="70" spans="1:16">
      <c r="A70" s="100">
        <v>64</v>
      </c>
      <c r="B70" s="32">
        <f>+BALANCE!B334</f>
        <v>1454</v>
      </c>
      <c r="C70" s="33" t="str">
        <f>+BALANCE!C334</f>
        <v>Cartera de créditos de inversión pública vencida</v>
      </c>
      <c r="D70" s="76">
        <f>+BALANCE!D334</f>
        <v>0</v>
      </c>
      <c r="E70" s="76">
        <f>+BALANCE!E334</f>
        <v>0</v>
      </c>
      <c r="F70" s="76">
        <f>+BALANCE!F334</f>
        <v>0</v>
      </c>
      <c r="G70" s="76">
        <f>+BALANCE!G334</f>
        <v>0</v>
      </c>
      <c r="H70" s="76">
        <f>+BALANCE!H334</f>
        <v>0</v>
      </c>
      <c r="I70" s="76">
        <f>+BALANCE!I334</f>
        <v>0</v>
      </c>
      <c r="J70" s="76">
        <f>+BALANCE!J334</f>
        <v>0</v>
      </c>
      <c r="K70" s="76">
        <f>+BALANCE!K334</f>
        <v>0</v>
      </c>
      <c r="L70" s="76">
        <f>+BALANCE!L334</f>
        <v>0</v>
      </c>
      <c r="M70" s="76">
        <f>+BALANCE!M334</f>
        <v>0</v>
      </c>
      <c r="N70" s="76">
        <f>+BALANCE!N334</f>
        <v>0</v>
      </c>
      <c r="O70" s="76">
        <f>+BALANCE!O334</f>
        <v>0</v>
      </c>
      <c r="P70" s="76">
        <f>+BALANCE!P334</f>
        <v>0</v>
      </c>
    </row>
    <row r="71" spans="1:16">
      <c r="A71" s="100">
        <v>65</v>
      </c>
      <c r="B71" s="32">
        <f>+BALANCE!B340</f>
        <v>1457</v>
      </c>
      <c r="C71" s="33" t="str">
        <f>+BALANCE!C340</f>
        <v>Cartera de créditos comercial refinanciada vencida</v>
      </c>
      <c r="D71" s="76">
        <f>+BALANCE!D340</f>
        <v>0</v>
      </c>
      <c r="E71" s="76">
        <f>+BALANCE!E340</f>
        <v>0</v>
      </c>
      <c r="F71" s="76">
        <f>+BALANCE!F340</f>
        <v>0</v>
      </c>
      <c r="G71" s="76">
        <f>+BALANCE!G340</f>
        <v>0</v>
      </c>
      <c r="H71" s="76">
        <f>+BALANCE!H340</f>
        <v>0</v>
      </c>
      <c r="I71" s="76">
        <f>+BALANCE!I340</f>
        <v>0</v>
      </c>
      <c r="J71" s="76">
        <f>+BALANCE!J340</f>
        <v>0</v>
      </c>
      <c r="K71" s="76">
        <f>+BALANCE!K340</f>
        <v>0</v>
      </c>
      <c r="L71" s="76">
        <f>+BALANCE!L340</f>
        <v>0</v>
      </c>
      <c r="M71" s="76">
        <f>+BALANCE!M340</f>
        <v>0</v>
      </c>
      <c r="N71" s="76">
        <f>+BALANCE!N340</f>
        <v>0</v>
      </c>
      <c r="O71" s="76">
        <f>+BALANCE!O340</f>
        <v>0</v>
      </c>
      <c r="P71" s="76">
        <f>+BALANCE!P340</f>
        <v>0</v>
      </c>
    </row>
    <row r="72" spans="1:16">
      <c r="A72" s="100">
        <v>66</v>
      </c>
      <c r="B72" s="32">
        <f>+BALANCE!B346</f>
        <v>1458</v>
      </c>
      <c r="C72" s="33" t="str">
        <f>+BALANCE!C346</f>
        <v>Cartera de créditos de consumo refinanciada vencida</v>
      </c>
      <c r="D72" s="76">
        <f>+BALANCE!D346</f>
        <v>0</v>
      </c>
      <c r="E72" s="76">
        <f>+BALANCE!E346</f>
        <v>0</v>
      </c>
      <c r="F72" s="76">
        <f>+BALANCE!F346</f>
        <v>0</v>
      </c>
      <c r="G72" s="76">
        <f>+BALANCE!G346</f>
        <v>0</v>
      </c>
      <c r="H72" s="76">
        <f>+BALANCE!H346</f>
        <v>0</v>
      </c>
      <c r="I72" s="76">
        <f>+BALANCE!I346</f>
        <v>0</v>
      </c>
      <c r="J72" s="76">
        <f>+BALANCE!J346</f>
        <v>0</v>
      </c>
      <c r="K72" s="76">
        <f>+BALANCE!K346</f>
        <v>0</v>
      </c>
      <c r="L72" s="76">
        <f>+BALANCE!L346</f>
        <v>0</v>
      </c>
      <c r="M72" s="76">
        <f>+BALANCE!M346</f>
        <v>0</v>
      </c>
      <c r="N72" s="76">
        <f>+BALANCE!N346</f>
        <v>0</v>
      </c>
      <c r="O72" s="76">
        <f>+BALANCE!O346</f>
        <v>0</v>
      </c>
      <c r="P72" s="76">
        <f>+BALANCE!P346</f>
        <v>0</v>
      </c>
    </row>
    <row r="73" spans="1:16">
      <c r="A73" s="100">
        <v>67</v>
      </c>
      <c r="B73" s="32">
        <f>+BALANCE!B352</f>
        <v>1459</v>
      </c>
      <c r="C73" s="33" t="str">
        <f>+BALANCE!C352</f>
        <v>Cartera de créditos de vivienda refinanciada vencida</v>
      </c>
      <c r="D73" s="76">
        <f>+BALANCE!D352</f>
        <v>0</v>
      </c>
      <c r="E73" s="76">
        <f>+BALANCE!E352</f>
        <v>0</v>
      </c>
      <c r="F73" s="76">
        <f>+BALANCE!F352</f>
        <v>0</v>
      </c>
      <c r="G73" s="76">
        <f>+BALANCE!G352</f>
        <v>0</v>
      </c>
      <c r="H73" s="76">
        <f>+BALANCE!H352</f>
        <v>0</v>
      </c>
      <c r="I73" s="76">
        <f>+BALANCE!I352</f>
        <v>0</v>
      </c>
      <c r="J73" s="76">
        <f>+BALANCE!J352</f>
        <v>0</v>
      </c>
      <c r="K73" s="76">
        <f>+BALANCE!K352</f>
        <v>0</v>
      </c>
      <c r="L73" s="76">
        <f>+BALANCE!L352</f>
        <v>0</v>
      </c>
      <c r="M73" s="76">
        <f>+BALANCE!M352</f>
        <v>0</v>
      </c>
      <c r="N73" s="76">
        <f>+BALANCE!N352</f>
        <v>0</v>
      </c>
      <c r="O73" s="76">
        <f>+BALANCE!O352</f>
        <v>0</v>
      </c>
      <c r="P73" s="76">
        <f>+BALANCE!P352</f>
        <v>0</v>
      </c>
    </row>
    <row r="74" spans="1:16">
      <c r="A74" s="100">
        <v>68</v>
      </c>
      <c r="B74" s="32">
        <f>+BALANCE!B359</f>
        <v>1460</v>
      </c>
      <c r="C74" s="33" t="str">
        <f>+BALANCE!C359</f>
        <v>Cartera de créditos para la microempresa refinanciada vencida</v>
      </c>
      <c r="D74" s="76">
        <f>+BALANCE!D359</f>
        <v>0</v>
      </c>
      <c r="E74" s="76">
        <f>+BALANCE!E359</f>
        <v>0</v>
      </c>
      <c r="F74" s="76">
        <f>+BALANCE!F359</f>
        <v>0</v>
      </c>
      <c r="G74" s="76">
        <f>+BALANCE!G359</f>
        <v>0</v>
      </c>
      <c r="H74" s="76">
        <f>+BALANCE!H359</f>
        <v>0</v>
      </c>
      <c r="I74" s="76">
        <f>+BALANCE!I359</f>
        <v>0</v>
      </c>
      <c r="J74" s="76">
        <f>+BALANCE!J359</f>
        <v>0</v>
      </c>
      <c r="K74" s="76">
        <f>+BALANCE!K359</f>
        <v>0</v>
      </c>
      <c r="L74" s="76">
        <f>+BALANCE!L359</f>
        <v>0</v>
      </c>
      <c r="M74" s="76">
        <f>+BALANCE!M359</f>
        <v>0</v>
      </c>
      <c r="N74" s="76">
        <f>+BALANCE!N359</f>
        <v>0</v>
      </c>
      <c r="O74" s="76">
        <f>+BALANCE!O359</f>
        <v>0</v>
      </c>
      <c r="P74" s="76">
        <f>+BALANCE!P359</f>
        <v>0</v>
      </c>
    </row>
    <row r="75" spans="1:16">
      <c r="A75" s="100">
        <v>69</v>
      </c>
      <c r="B75" s="32">
        <f>+BALANCE!B365</f>
        <v>1461</v>
      </c>
      <c r="C75" s="33" t="str">
        <f>+BALANCE!C365</f>
        <v>Cartera de crédito educativo refinanciada vencida</v>
      </c>
      <c r="D75" s="76">
        <f>+BALANCE!D365</f>
        <v>0</v>
      </c>
      <c r="E75" s="76">
        <f>+BALANCE!E365</f>
        <v>0</v>
      </c>
      <c r="F75" s="76">
        <f>+BALANCE!F365</f>
        <v>0</v>
      </c>
      <c r="G75" s="76">
        <f>+BALANCE!G365</f>
        <v>0</v>
      </c>
      <c r="H75" s="76">
        <f>+BALANCE!H365</f>
        <v>0</v>
      </c>
      <c r="I75" s="76">
        <f>+BALANCE!I365</f>
        <v>0</v>
      </c>
      <c r="J75" s="76">
        <f>+BALANCE!J365</f>
        <v>0</v>
      </c>
      <c r="K75" s="76">
        <f>+BALANCE!K365</f>
        <v>0</v>
      </c>
      <c r="L75" s="76">
        <f>+BALANCE!L365</f>
        <v>0</v>
      </c>
      <c r="M75" s="76">
        <f>+BALANCE!M365</f>
        <v>0</v>
      </c>
      <c r="N75" s="76">
        <f>+BALANCE!N365</f>
        <v>0</v>
      </c>
      <c r="O75" s="76">
        <f>+BALANCE!O365</f>
        <v>0</v>
      </c>
      <c r="P75" s="76">
        <f>+BALANCE!P365</f>
        <v>0</v>
      </c>
    </row>
    <row r="76" spans="1:16">
      <c r="A76" s="100">
        <v>70</v>
      </c>
      <c r="B76" s="32">
        <f>+BALANCE!B371</f>
        <v>1462</v>
      </c>
      <c r="C76" s="33" t="str">
        <f>+BALANCE!C371</f>
        <v>Cartera de créditos de inversión pública refinanciada vencida</v>
      </c>
      <c r="D76" s="76">
        <f>+BALANCE!D371</f>
        <v>0</v>
      </c>
      <c r="E76" s="76">
        <f>+BALANCE!E371</f>
        <v>0</v>
      </c>
      <c r="F76" s="76">
        <f>+BALANCE!F371</f>
        <v>0</v>
      </c>
      <c r="G76" s="76">
        <f>+BALANCE!G371</f>
        <v>0</v>
      </c>
      <c r="H76" s="76">
        <f>+BALANCE!H371</f>
        <v>0</v>
      </c>
      <c r="I76" s="76">
        <f>+BALANCE!I371</f>
        <v>0</v>
      </c>
      <c r="J76" s="76">
        <f>+BALANCE!J371</f>
        <v>0</v>
      </c>
      <c r="K76" s="76">
        <f>+BALANCE!K371</f>
        <v>0</v>
      </c>
      <c r="L76" s="76">
        <f>+BALANCE!L371</f>
        <v>0</v>
      </c>
      <c r="M76" s="76">
        <f>+BALANCE!M371</f>
        <v>0</v>
      </c>
      <c r="N76" s="76">
        <f>+BALANCE!N371</f>
        <v>0</v>
      </c>
      <c r="O76" s="76">
        <f>+BALANCE!O371</f>
        <v>0</v>
      </c>
      <c r="P76" s="76">
        <f>+BALANCE!P371</f>
        <v>0</v>
      </c>
    </row>
    <row r="77" spans="1:16">
      <c r="A77" s="100">
        <v>71</v>
      </c>
      <c r="B77" s="32">
        <f>+BALANCE!B377</f>
        <v>1465</v>
      </c>
      <c r="C77" s="33" t="str">
        <f>+BALANCE!C377</f>
        <v>Cartera de créditos comercial reestructurada vencida</v>
      </c>
      <c r="D77" s="76">
        <f>+BALANCE!D377</f>
        <v>0</v>
      </c>
      <c r="E77" s="76">
        <f>+BALANCE!E377</f>
        <v>0</v>
      </c>
      <c r="F77" s="76">
        <f>+BALANCE!F377</f>
        <v>0</v>
      </c>
      <c r="G77" s="76">
        <f>+BALANCE!G377</f>
        <v>0</v>
      </c>
      <c r="H77" s="76">
        <f>+BALANCE!H377</f>
        <v>0</v>
      </c>
      <c r="I77" s="76">
        <f>+BALANCE!I377</f>
        <v>0</v>
      </c>
      <c r="J77" s="76">
        <f>+BALANCE!J377</f>
        <v>0</v>
      </c>
      <c r="K77" s="76">
        <f>+BALANCE!K377</f>
        <v>0</v>
      </c>
      <c r="L77" s="76">
        <f>+BALANCE!L377</f>
        <v>0</v>
      </c>
      <c r="M77" s="76">
        <f>+BALANCE!M377</f>
        <v>0</v>
      </c>
      <c r="N77" s="76">
        <f>+BALANCE!N377</f>
        <v>0</v>
      </c>
      <c r="O77" s="76">
        <f>+BALANCE!O377</f>
        <v>0</v>
      </c>
      <c r="P77" s="76">
        <f>+BALANCE!P377</f>
        <v>0</v>
      </c>
    </row>
    <row r="78" spans="1:16">
      <c r="A78" s="100">
        <v>72</v>
      </c>
      <c r="B78" s="32">
        <f>+BALANCE!B383</f>
        <v>1466</v>
      </c>
      <c r="C78" s="33" t="str">
        <f>+BALANCE!C383</f>
        <v>Cartera de créditos de consumo reestructurada vencida</v>
      </c>
      <c r="D78" s="76">
        <f>+BALANCE!D383</f>
        <v>0</v>
      </c>
      <c r="E78" s="76">
        <f>+BALANCE!E383</f>
        <v>0</v>
      </c>
      <c r="F78" s="76">
        <f>+BALANCE!F383</f>
        <v>0</v>
      </c>
      <c r="G78" s="76">
        <f>+BALANCE!G383</f>
        <v>0</v>
      </c>
      <c r="H78" s="76">
        <f>+BALANCE!H383</f>
        <v>0</v>
      </c>
      <c r="I78" s="76">
        <f>+BALANCE!I383</f>
        <v>0</v>
      </c>
      <c r="J78" s="76">
        <f>+BALANCE!J383</f>
        <v>0</v>
      </c>
      <c r="K78" s="76">
        <f>+BALANCE!K383</f>
        <v>0</v>
      </c>
      <c r="L78" s="76">
        <f>+BALANCE!L383</f>
        <v>0</v>
      </c>
      <c r="M78" s="76">
        <f>+BALANCE!M383</f>
        <v>0</v>
      </c>
      <c r="N78" s="76">
        <f>+BALANCE!N383</f>
        <v>0</v>
      </c>
      <c r="O78" s="76">
        <f>+BALANCE!O383</f>
        <v>0</v>
      </c>
      <c r="P78" s="76">
        <f>+BALANCE!P383</f>
        <v>0</v>
      </c>
    </row>
    <row r="79" spans="1:16">
      <c r="A79" s="100">
        <v>73</v>
      </c>
      <c r="B79" s="32">
        <f>+BALANCE!B389</f>
        <v>1467</v>
      </c>
      <c r="C79" s="33" t="str">
        <f>+BALANCE!C389</f>
        <v>Cartera de créditos de vivienda reestructurada vencida</v>
      </c>
      <c r="D79" s="76">
        <f>+BALANCE!D389</f>
        <v>0</v>
      </c>
      <c r="E79" s="76">
        <f>+BALANCE!E389</f>
        <v>0</v>
      </c>
      <c r="F79" s="76">
        <f>+BALANCE!F389</f>
        <v>0</v>
      </c>
      <c r="G79" s="76">
        <f>+BALANCE!G389</f>
        <v>0</v>
      </c>
      <c r="H79" s="76">
        <f>+BALANCE!H389</f>
        <v>0</v>
      </c>
      <c r="I79" s="76">
        <f>+BALANCE!I389</f>
        <v>0</v>
      </c>
      <c r="J79" s="76">
        <f>+BALANCE!J389</f>
        <v>0</v>
      </c>
      <c r="K79" s="76">
        <f>+BALANCE!K389</f>
        <v>0</v>
      </c>
      <c r="L79" s="76">
        <f>+BALANCE!L389</f>
        <v>0</v>
      </c>
      <c r="M79" s="76">
        <f>+BALANCE!M389</f>
        <v>0</v>
      </c>
      <c r="N79" s="76">
        <f>+BALANCE!N389</f>
        <v>0</v>
      </c>
      <c r="O79" s="76">
        <f>+BALANCE!O389</f>
        <v>0</v>
      </c>
      <c r="P79" s="76">
        <f>+BALANCE!P389</f>
        <v>0</v>
      </c>
    </row>
    <row r="80" spans="1:16">
      <c r="A80" s="100">
        <v>74</v>
      </c>
      <c r="B80" s="32">
        <f>+BALANCE!B396</f>
        <v>1468</v>
      </c>
      <c r="C80" s="33" t="str">
        <f>+BALANCE!C396</f>
        <v>Cartera de créditos para la microempresa reestructurada vencida</v>
      </c>
      <c r="D80" s="76">
        <f>+BALANCE!D396</f>
        <v>0</v>
      </c>
      <c r="E80" s="76">
        <f>+BALANCE!E396</f>
        <v>0</v>
      </c>
      <c r="F80" s="76">
        <f>+BALANCE!F396</f>
        <v>0</v>
      </c>
      <c r="G80" s="76">
        <f>+BALANCE!G396</f>
        <v>0</v>
      </c>
      <c r="H80" s="76">
        <f>+BALANCE!H396</f>
        <v>0</v>
      </c>
      <c r="I80" s="76">
        <f>+BALANCE!I396</f>
        <v>0</v>
      </c>
      <c r="J80" s="76">
        <f>+BALANCE!J396</f>
        <v>0</v>
      </c>
      <c r="K80" s="76">
        <f>+BALANCE!K396</f>
        <v>0</v>
      </c>
      <c r="L80" s="76">
        <f>+BALANCE!L396</f>
        <v>0</v>
      </c>
      <c r="M80" s="76">
        <f>+BALANCE!M396</f>
        <v>0</v>
      </c>
      <c r="N80" s="76">
        <f>+BALANCE!N396</f>
        <v>0</v>
      </c>
      <c r="O80" s="76">
        <f>+BALANCE!O396</f>
        <v>0</v>
      </c>
      <c r="P80" s="76">
        <f>+BALANCE!P396</f>
        <v>0</v>
      </c>
    </row>
    <row r="81" spans="1:16">
      <c r="A81" s="100">
        <v>75</v>
      </c>
      <c r="B81" s="32">
        <f>+BALANCE!B402</f>
        <v>1469</v>
      </c>
      <c r="C81" s="33" t="str">
        <f>+BALANCE!C402</f>
        <v>Cartera de crédito educativo reestructurada vencida</v>
      </c>
      <c r="D81" s="76">
        <f>+BALANCE!D402</f>
        <v>0</v>
      </c>
      <c r="E81" s="76">
        <f>+BALANCE!E402</f>
        <v>0</v>
      </c>
      <c r="F81" s="76">
        <f>+BALANCE!F402</f>
        <v>0</v>
      </c>
      <c r="G81" s="76">
        <f>+BALANCE!G402</f>
        <v>0</v>
      </c>
      <c r="H81" s="76">
        <f>+BALANCE!H402</f>
        <v>0</v>
      </c>
      <c r="I81" s="76">
        <f>+BALANCE!I402</f>
        <v>0</v>
      </c>
      <c r="J81" s="76">
        <f>+BALANCE!J402</f>
        <v>0</v>
      </c>
      <c r="K81" s="76">
        <f>+BALANCE!K402</f>
        <v>0</v>
      </c>
      <c r="L81" s="76">
        <f>+BALANCE!L402</f>
        <v>0</v>
      </c>
      <c r="M81" s="76">
        <f>+BALANCE!M402</f>
        <v>0</v>
      </c>
      <c r="N81" s="76">
        <f>+BALANCE!N402</f>
        <v>0</v>
      </c>
      <c r="O81" s="76">
        <f>+BALANCE!O402</f>
        <v>0</v>
      </c>
      <c r="P81" s="76">
        <f>+BALANCE!P402</f>
        <v>0</v>
      </c>
    </row>
    <row r="82" spans="1:16">
      <c r="A82" s="100">
        <v>76</v>
      </c>
      <c r="B82" s="32">
        <f>+BALANCE!B408</f>
        <v>1470</v>
      </c>
      <c r="C82" s="33" t="str">
        <f>+BALANCE!C408</f>
        <v>Cartera de créditos de inversión pública reestructurada vencida</v>
      </c>
      <c r="D82" s="76">
        <f>+BALANCE!D408</f>
        <v>0</v>
      </c>
      <c r="E82" s="76">
        <f>+BALANCE!E408</f>
        <v>0</v>
      </c>
      <c r="F82" s="76">
        <f>+BALANCE!F408</f>
        <v>0</v>
      </c>
      <c r="G82" s="76">
        <f>+BALANCE!G408</f>
        <v>0</v>
      </c>
      <c r="H82" s="76">
        <f>+BALANCE!H408</f>
        <v>0</v>
      </c>
      <c r="I82" s="76">
        <f>+BALANCE!I408</f>
        <v>0</v>
      </c>
      <c r="J82" s="76">
        <f>+BALANCE!J408</f>
        <v>0</v>
      </c>
      <c r="K82" s="76">
        <f>+BALANCE!K408</f>
        <v>0</v>
      </c>
      <c r="L82" s="76">
        <f>+BALANCE!L408</f>
        <v>0</v>
      </c>
      <c r="M82" s="76">
        <f>+BALANCE!M408</f>
        <v>0</v>
      </c>
      <c r="N82" s="76">
        <f>+BALANCE!N408</f>
        <v>0</v>
      </c>
      <c r="O82" s="76">
        <f>+BALANCE!O408</f>
        <v>0</v>
      </c>
      <c r="P82" s="76">
        <f>+BALANCE!P408</f>
        <v>0</v>
      </c>
    </row>
    <row r="83" spans="1:16">
      <c r="A83" s="100">
        <v>77</v>
      </c>
      <c r="B83" s="32">
        <f>+BALANCE!B414</f>
        <v>1499</v>
      </c>
      <c r="C83" s="33" t="str">
        <f>+BALANCE!C414</f>
        <v>(Provisiones para créditos incobrables)</v>
      </c>
      <c r="D83" s="76">
        <f>+BALANCE!D414</f>
        <v>0</v>
      </c>
      <c r="E83" s="76">
        <f>+BALANCE!E414</f>
        <v>0</v>
      </c>
      <c r="F83" s="76">
        <f>+BALANCE!F414</f>
        <v>0</v>
      </c>
      <c r="G83" s="76">
        <f>+BALANCE!G414</f>
        <v>0</v>
      </c>
      <c r="H83" s="76">
        <f>+BALANCE!H414</f>
        <v>0</v>
      </c>
      <c r="I83" s="76">
        <f>+BALANCE!I414</f>
        <v>0</v>
      </c>
      <c r="J83" s="76">
        <f>+BALANCE!J414</f>
        <v>0</v>
      </c>
      <c r="K83" s="76">
        <f>+BALANCE!K414</f>
        <v>0</v>
      </c>
      <c r="L83" s="76">
        <f>+BALANCE!L414</f>
        <v>0</v>
      </c>
      <c r="M83" s="76">
        <f>+BALANCE!M414</f>
        <v>0</v>
      </c>
      <c r="N83" s="76">
        <f>+BALANCE!N414</f>
        <v>0</v>
      </c>
      <c r="O83" s="76">
        <f>+BALANCE!O414</f>
        <v>0</v>
      </c>
      <c r="P83" s="76">
        <f>+BALANCE!P414</f>
        <v>0</v>
      </c>
    </row>
    <row r="84" spans="1:16">
      <c r="A84" s="100">
        <v>78</v>
      </c>
      <c r="B84" s="32">
        <f>+BALANCE!B415</f>
        <v>149905</v>
      </c>
      <c r="C84" s="33" t="str">
        <f>+BALANCE!C415</f>
        <v>(Cartera de créditos comercial)</v>
      </c>
      <c r="D84" s="76">
        <f>+BALANCE!D415</f>
        <v>0</v>
      </c>
      <c r="E84" s="76">
        <f>+BALANCE!E415</f>
        <v>0</v>
      </c>
      <c r="F84" s="76">
        <f>+BALANCE!F415</f>
        <v>0</v>
      </c>
      <c r="G84" s="76">
        <f>+BALANCE!G415</f>
        <v>0</v>
      </c>
      <c r="H84" s="76">
        <f>+BALANCE!H415</f>
        <v>0</v>
      </c>
      <c r="I84" s="76">
        <f>+BALANCE!I415</f>
        <v>0</v>
      </c>
      <c r="J84" s="76">
        <f>+BALANCE!J415</f>
        <v>0</v>
      </c>
      <c r="K84" s="76">
        <f>+BALANCE!K415</f>
        <v>0</v>
      </c>
      <c r="L84" s="76">
        <f>+BALANCE!L415</f>
        <v>0</v>
      </c>
      <c r="M84" s="76">
        <f>+BALANCE!M415</f>
        <v>0</v>
      </c>
      <c r="N84" s="76">
        <f>+BALANCE!N415</f>
        <v>0</v>
      </c>
      <c r="O84" s="76">
        <f>+BALANCE!O415</f>
        <v>0</v>
      </c>
      <c r="P84" s="76">
        <f>+BALANCE!P415</f>
        <v>0</v>
      </c>
    </row>
    <row r="85" spans="1:16">
      <c r="A85" s="100">
        <v>79</v>
      </c>
      <c r="B85" s="32">
        <f>+BALANCE!B416</f>
        <v>149910</v>
      </c>
      <c r="C85" s="33" t="str">
        <f>+BALANCE!C416</f>
        <v>(Cartera de créditos de consumo)</v>
      </c>
      <c r="D85" s="76">
        <f>+BALANCE!D416</f>
        <v>0</v>
      </c>
      <c r="E85" s="76">
        <f>+BALANCE!E416</f>
        <v>0</v>
      </c>
      <c r="F85" s="76">
        <f>+BALANCE!F416</f>
        <v>0</v>
      </c>
      <c r="G85" s="76">
        <f>+BALANCE!G416</f>
        <v>0</v>
      </c>
      <c r="H85" s="76">
        <f>+BALANCE!H416</f>
        <v>0</v>
      </c>
      <c r="I85" s="76">
        <f>+BALANCE!I416</f>
        <v>0</v>
      </c>
      <c r="J85" s="76">
        <f>+BALANCE!J416</f>
        <v>0</v>
      </c>
      <c r="K85" s="76">
        <f>+BALANCE!K416</f>
        <v>0</v>
      </c>
      <c r="L85" s="76">
        <f>+BALANCE!L416</f>
        <v>0</v>
      </c>
      <c r="M85" s="76">
        <f>+BALANCE!M416</f>
        <v>0</v>
      </c>
      <c r="N85" s="76">
        <f>+BALANCE!N416</f>
        <v>0</v>
      </c>
      <c r="O85" s="76">
        <f>+BALANCE!O416</f>
        <v>0</v>
      </c>
      <c r="P85" s="76">
        <f>+BALANCE!P416</f>
        <v>0</v>
      </c>
    </row>
    <row r="86" spans="1:16">
      <c r="A86" s="100">
        <v>80</v>
      </c>
      <c r="B86" s="32">
        <f>+BALANCE!B417</f>
        <v>149915</v>
      </c>
      <c r="C86" s="33" t="str">
        <f>+BALANCE!C417</f>
        <v>(Cartera de créditos de vivienda)</v>
      </c>
      <c r="D86" s="76">
        <f>+BALANCE!D417</f>
        <v>0</v>
      </c>
      <c r="E86" s="76">
        <f>+BALANCE!E417</f>
        <v>0</v>
      </c>
      <c r="F86" s="76">
        <f>+BALANCE!F417</f>
        <v>0</v>
      </c>
      <c r="G86" s="76">
        <f>+BALANCE!G417</f>
        <v>0</v>
      </c>
      <c r="H86" s="76">
        <f>+BALANCE!H417</f>
        <v>0</v>
      </c>
      <c r="I86" s="76">
        <f>+BALANCE!I417</f>
        <v>0</v>
      </c>
      <c r="J86" s="76">
        <f>+BALANCE!J417</f>
        <v>0</v>
      </c>
      <c r="K86" s="76">
        <f>+BALANCE!K417</f>
        <v>0</v>
      </c>
      <c r="L86" s="76">
        <f>+BALANCE!L417</f>
        <v>0</v>
      </c>
      <c r="M86" s="76">
        <f>+BALANCE!M417</f>
        <v>0</v>
      </c>
      <c r="N86" s="76">
        <f>+BALANCE!N417</f>
        <v>0</v>
      </c>
      <c r="O86" s="76">
        <f>+BALANCE!O417</f>
        <v>0</v>
      </c>
      <c r="P86" s="76">
        <f>+BALANCE!P417</f>
        <v>0</v>
      </c>
    </row>
    <row r="87" spans="1:16">
      <c r="A87" s="100">
        <v>81</v>
      </c>
      <c r="B87" s="32">
        <f>+BALANCE!B418</f>
        <v>149920</v>
      </c>
      <c r="C87" s="33" t="str">
        <f>+BALANCE!C418</f>
        <v>(Cartera de créditos para la microempresa)</v>
      </c>
      <c r="D87" s="76">
        <f>+BALANCE!D418</f>
        <v>0</v>
      </c>
      <c r="E87" s="76">
        <f>+BALANCE!E418</f>
        <v>0</v>
      </c>
      <c r="F87" s="76">
        <f>+BALANCE!F418</f>
        <v>0</v>
      </c>
      <c r="G87" s="76">
        <f>+BALANCE!G418</f>
        <v>0</v>
      </c>
      <c r="H87" s="76">
        <f>+BALANCE!H418</f>
        <v>0</v>
      </c>
      <c r="I87" s="76">
        <f>+BALANCE!I418</f>
        <v>0</v>
      </c>
      <c r="J87" s="76">
        <f>+BALANCE!J418</f>
        <v>0</v>
      </c>
      <c r="K87" s="76">
        <f>+BALANCE!K418</f>
        <v>0</v>
      </c>
      <c r="L87" s="76">
        <f>+BALANCE!L418</f>
        <v>0</v>
      </c>
      <c r="M87" s="76">
        <f>+BALANCE!M418</f>
        <v>0</v>
      </c>
      <c r="N87" s="76">
        <f>+BALANCE!N418</f>
        <v>0</v>
      </c>
      <c r="O87" s="76">
        <f>+BALANCE!O418</f>
        <v>0</v>
      </c>
      <c r="P87" s="76">
        <f>+BALANCE!P418</f>
        <v>0</v>
      </c>
    </row>
    <row r="88" spans="1:16">
      <c r="A88" s="100">
        <v>82</v>
      </c>
      <c r="B88" s="32">
        <f>+BALANCE!B419</f>
        <v>149925</v>
      </c>
      <c r="C88" s="33" t="str">
        <f>+BALANCE!C419</f>
        <v>(Cartera de crédito educativo)</v>
      </c>
      <c r="D88" s="76">
        <f>+BALANCE!D419</f>
        <v>0</v>
      </c>
      <c r="E88" s="76">
        <f>+BALANCE!E419</f>
        <v>0</v>
      </c>
      <c r="F88" s="76">
        <f>+BALANCE!F419</f>
        <v>0</v>
      </c>
      <c r="G88" s="76">
        <f>+BALANCE!G419</f>
        <v>0</v>
      </c>
      <c r="H88" s="76">
        <f>+BALANCE!H419</f>
        <v>0</v>
      </c>
      <c r="I88" s="76">
        <f>+BALANCE!I419</f>
        <v>0</v>
      </c>
      <c r="J88" s="76">
        <f>+BALANCE!J419</f>
        <v>0</v>
      </c>
      <c r="K88" s="76">
        <f>+BALANCE!K419</f>
        <v>0</v>
      </c>
      <c r="L88" s="76">
        <f>+BALANCE!L419</f>
        <v>0</v>
      </c>
      <c r="M88" s="76">
        <f>+BALANCE!M419</f>
        <v>0</v>
      </c>
      <c r="N88" s="76">
        <f>+BALANCE!N419</f>
        <v>0</v>
      </c>
      <c r="O88" s="76">
        <f>+BALANCE!O419</f>
        <v>0</v>
      </c>
      <c r="P88" s="76">
        <f>+BALANCE!P419</f>
        <v>0</v>
      </c>
    </row>
    <row r="89" spans="1:16">
      <c r="A89" s="100">
        <v>83</v>
      </c>
      <c r="B89" s="32">
        <f>+BALANCE!B420</f>
        <v>149930</v>
      </c>
      <c r="C89" s="33" t="str">
        <f>+BALANCE!C420</f>
        <v>(Cartera de créditos de inversión pública)</v>
      </c>
      <c r="D89" s="76">
        <f>+BALANCE!D420</f>
        <v>0</v>
      </c>
      <c r="E89" s="76">
        <f>+BALANCE!E420</f>
        <v>0</v>
      </c>
      <c r="F89" s="76">
        <f>+BALANCE!F420</f>
        <v>0</v>
      </c>
      <c r="G89" s="76">
        <f>+BALANCE!G420</f>
        <v>0</v>
      </c>
      <c r="H89" s="76">
        <f>+BALANCE!H420</f>
        <v>0</v>
      </c>
      <c r="I89" s="76">
        <f>+BALANCE!I420</f>
        <v>0</v>
      </c>
      <c r="J89" s="76">
        <f>+BALANCE!J420</f>
        <v>0</v>
      </c>
      <c r="K89" s="76">
        <f>+BALANCE!K420</f>
        <v>0</v>
      </c>
      <c r="L89" s="76">
        <f>+BALANCE!L420</f>
        <v>0</v>
      </c>
      <c r="M89" s="76">
        <f>+BALANCE!M420</f>
        <v>0</v>
      </c>
      <c r="N89" s="76">
        <f>+BALANCE!N420</f>
        <v>0</v>
      </c>
      <c r="O89" s="76">
        <f>+BALANCE!O420</f>
        <v>0</v>
      </c>
      <c r="P89" s="76">
        <f>+BALANCE!P420</f>
        <v>0</v>
      </c>
    </row>
    <row r="90" spans="1:16">
      <c r="A90" s="100">
        <v>84</v>
      </c>
      <c r="B90" s="32">
        <f>+BALANCE!B421</f>
        <v>149945</v>
      </c>
      <c r="C90" s="33" t="str">
        <f>+BALANCE!C421</f>
        <v>(Cartera de créditos refinanciada)</v>
      </c>
      <c r="D90" s="76">
        <f>+BALANCE!D421</f>
        <v>0</v>
      </c>
      <c r="E90" s="76">
        <f>+BALANCE!E421</f>
        <v>0</v>
      </c>
      <c r="F90" s="76">
        <f>+BALANCE!F421</f>
        <v>0</v>
      </c>
      <c r="G90" s="76">
        <f>+BALANCE!G421</f>
        <v>0</v>
      </c>
      <c r="H90" s="76">
        <f>+BALANCE!H421</f>
        <v>0</v>
      </c>
      <c r="I90" s="76">
        <f>+BALANCE!I421</f>
        <v>0</v>
      </c>
      <c r="J90" s="76">
        <f>+BALANCE!J421</f>
        <v>0</v>
      </c>
      <c r="K90" s="76">
        <f>+BALANCE!K421</f>
        <v>0</v>
      </c>
      <c r="L90" s="76">
        <f>+BALANCE!L421</f>
        <v>0</v>
      </c>
      <c r="M90" s="76">
        <f>+BALANCE!M421</f>
        <v>0</v>
      </c>
      <c r="N90" s="76">
        <f>+BALANCE!N421</f>
        <v>0</v>
      </c>
      <c r="O90" s="76">
        <f>+BALANCE!O421</f>
        <v>0</v>
      </c>
      <c r="P90" s="76">
        <f>+BALANCE!P421</f>
        <v>0</v>
      </c>
    </row>
    <row r="91" spans="1:16">
      <c r="A91" s="100">
        <v>85</v>
      </c>
      <c r="B91" s="32">
        <f>+BALANCE!B422</f>
        <v>149950</v>
      </c>
      <c r="C91" s="33" t="str">
        <f>+BALANCE!C422</f>
        <v>(Cartera de créditos reestructurada)</v>
      </c>
      <c r="D91" s="76">
        <f>+BALANCE!D422</f>
        <v>0</v>
      </c>
      <c r="E91" s="76">
        <f>+BALANCE!E422</f>
        <v>0</v>
      </c>
      <c r="F91" s="76">
        <f>+BALANCE!F422</f>
        <v>0</v>
      </c>
      <c r="G91" s="76">
        <f>+BALANCE!G422</f>
        <v>0</v>
      </c>
      <c r="H91" s="76">
        <f>+BALANCE!H422</f>
        <v>0</v>
      </c>
      <c r="I91" s="76">
        <f>+BALANCE!I422</f>
        <v>0</v>
      </c>
      <c r="J91" s="76">
        <f>+BALANCE!J422</f>
        <v>0</v>
      </c>
      <c r="K91" s="76">
        <f>+BALANCE!K422</f>
        <v>0</v>
      </c>
      <c r="L91" s="76">
        <f>+BALANCE!L422</f>
        <v>0</v>
      </c>
      <c r="M91" s="76">
        <f>+BALANCE!M422</f>
        <v>0</v>
      </c>
      <c r="N91" s="76">
        <f>+BALANCE!N422</f>
        <v>0</v>
      </c>
      <c r="O91" s="76">
        <f>+BALANCE!O422</f>
        <v>0</v>
      </c>
      <c r="P91" s="76">
        <f>+BALANCE!P422</f>
        <v>0</v>
      </c>
    </row>
    <row r="92" spans="1:16">
      <c r="A92" s="100">
        <v>86</v>
      </c>
      <c r="B92" s="32">
        <f>+BALANCE!B427</f>
        <v>149990</v>
      </c>
      <c r="C92" s="33" t="str">
        <f>+BALANCE!C427</f>
        <v>(Provisión general para cartera de créditos)</v>
      </c>
      <c r="D92" s="76">
        <f>+BALANCE!D427</f>
        <v>0</v>
      </c>
      <c r="E92" s="76">
        <f>+BALANCE!E427</f>
        <v>0</v>
      </c>
      <c r="F92" s="76">
        <f>+BALANCE!F427</f>
        <v>0</v>
      </c>
      <c r="G92" s="76">
        <f>+BALANCE!G427</f>
        <v>0</v>
      </c>
      <c r="H92" s="76">
        <f>+BALANCE!H427</f>
        <v>0</v>
      </c>
      <c r="I92" s="76">
        <f>+BALANCE!I427</f>
        <v>0</v>
      </c>
      <c r="J92" s="76">
        <f>+BALANCE!J427</f>
        <v>0</v>
      </c>
      <c r="K92" s="76">
        <f>+BALANCE!K427</f>
        <v>0</v>
      </c>
      <c r="L92" s="76">
        <f>+BALANCE!L427</f>
        <v>0</v>
      </c>
      <c r="M92" s="76">
        <f>+BALANCE!M427</f>
        <v>0</v>
      </c>
      <c r="N92" s="76">
        <f>+BALANCE!N427</f>
        <v>0</v>
      </c>
      <c r="O92" s="76">
        <f>+BALANCE!O427</f>
        <v>0</v>
      </c>
      <c r="P92" s="76">
        <f>+BALANCE!P427</f>
        <v>0</v>
      </c>
    </row>
    <row r="93" spans="1:16">
      <c r="A93" s="100">
        <v>87</v>
      </c>
      <c r="B93" s="32">
        <f>+BALANCE!B428</f>
        <v>15</v>
      </c>
      <c r="C93" s="33" t="str">
        <f>+BALANCE!C428</f>
        <v>DEUDORES POR ACEPTACIONES</v>
      </c>
      <c r="D93" s="76">
        <f>+BALANCE!D428</f>
        <v>0</v>
      </c>
      <c r="E93" s="76">
        <f>+BALANCE!E428</f>
        <v>0</v>
      </c>
      <c r="F93" s="76">
        <f>+BALANCE!F428</f>
        <v>0</v>
      </c>
      <c r="G93" s="76">
        <f>+BALANCE!G428</f>
        <v>0</v>
      </c>
      <c r="H93" s="76">
        <f>+BALANCE!H428</f>
        <v>0</v>
      </c>
      <c r="I93" s="76">
        <f>+BALANCE!I428</f>
        <v>0</v>
      </c>
      <c r="J93" s="76">
        <f>+BALANCE!J428</f>
        <v>0</v>
      </c>
      <c r="K93" s="76">
        <f>+BALANCE!K428</f>
        <v>0</v>
      </c>
      <c r="L93" s="76">
        <f>+BALANCE!L428</f>
        <v>0</v>
      </c>
      <c r="M93" s="76">
        <f>+BALANCE!M428</f>
        <v>0</v>
      </c>
      <c r="N93" s="76">
        <f>+BALANCE!N428</f>
        <v>0</v>
      </c>
      <c r="O93" s="76">
        <f>+BALANCE!O428</f>
        <v>0</v>
      </c>
      <c r="P93" s="76">
        <f>+BALANCE!P428</f>
        <v>0</v>
      </c>
    </row>
    <row r="94" spans="1:16">
      <c r="A94" s="100">
        <v>88</v>
      </c>
      <c r="B94" s="32">
        <f>+BALANCE!B431</f>
        <v>16</v>
      </c>
      <c r="C94" s="33" t="str">
        <f>+BALANCE!C431</f>
        <v>CUENTAS POR COBRAR</v>
      </c>
      <c r="D94" s="76">
        <f>+BALANCE!D431</f>
        <v>0</v>
      </c>
      <c r="E94" s="76">
        <f>+BALANCE!E431</f>
        <v>0</v>
      </c>
      <c r="F94" s="76">
        <f>+BALANCE!F431</f>
        <v>0</v>
      </c>
      <c r="G94" s="76">
        <f>+BALANCE!G431</f>
        <v>0</v>
      </c>
      <c r="H94" s="76">
        <f>+BALANCE!H431</f>
        <v>0</v>
      </c>
      <c r="I94" s="76">
        <f>+BALANCE!I431</f>
        <v>0</v>
      </c>
      <c r="J94" s="76">
        <f>+BALANCE!J431</f>
        <v>0</v>
      </c>
      <c r="K94" s="76">
        <f>+BALANCE!K431</f>
        <v>0</v>
      </c>
      <c r="L94" s="76">
        <f>+BALANCE!L431</f>
        <v>0</v>
      </c>
      <c r="M94" s="76">
        <f>+BALANCE!M431</f>
        <v>0</v>
      </c>
      <c r="N94" s="76">
        <f>+BALANCE!N431</f>
        <v>1.26</v>
      </c>
      <c r="O94" s="76">
        <f>+BALANCE!O431</f>
        <v>7.2260000000000005E-2</v>
      </c>
      <c r="P94" s="76">
        <f>+BALANCE!P431</f>
        <v>7.2260000000000005E-2</v>
      </c>
    </row>
    <row r="95" spans="1:16">
      <c r="A95" s="100">
        <v>89</v>
      </c>
      <c r="B95" s="32">
        <f>+BALANCE!B432</f>
        <v>1601</v>
      </c>
      <c r="C95" s="33" t="str">
        <f>+BALANCE!C432</f>
        <v>Intereses por cobrar de operaciones interbancarias</v>
      </c>
      <c r="D95" s="76">
        <f>+BALANCE!D432</f>
        <v>0</v>
      </c>
      <c r="E95" s="76">
        <f>+BALANCE!E432</f>
        <v>0</v>
      </c>
      <c r="F95" s="76">
        <f>+BALANCE!F432</f>
        <v>0</v>
      </c>
      <c r="G95" s="76">
        <f>+BALANCE!G432</f>
        <v>0</v>
      </c>
      <c r="H95" s="76">
        <f>+BALANCE!H432</f>
        <v>0</v>
      </c>
      <c r="I95" s="76">
        <f>+BALANCE!I432</f>
        <v>0</v>
      </c>
      <c r="J95" s="76">
        <f>+BALANCE!J432</f>
        <v>0</v>
      </c>
      <c r="K95" s="76">
        <f>+BALANCE!K432</f>
        <v>0</v>
      </c>
      <c r="L95" s="76">
        <f>+BALANCE!L432</f>
        <v>0</v>
      </c>
      <c r="M95" s="76">
        <f>+BALANCE!M432</f>
        <v>0</v>
      </c>
      <c r="N95" s="76">
        <f>+BALANCE!N432</f>
        <v>0</v>
      </c>
      <c r="O95" s="76">
        <f>+BALANCE!O432</f>
        <v>0</v>
      </c>
      <c r="P95" s="76">
        <f>+BALANCE!P432</f>
        <v>0</v>
      </c>
    </row>
    <row r="96" spans="1:16">
      <c r="A96" s="100">
        <v>90</v>
      </c>
      <c r="B96" s="32">
        <f>+BALANCE!B435</f>
        <v>1602</v>
      </c>
      <c r="C96" s="33" t="str">
        <f>+BALANCE!C435</f>
        <v>Intereses por cobrar inversiones</v>
      </c>
      <c r="D96" s="76">
        <f>+BALANCE!D435</f>
        <v>0</v>
      </c>
      <c r="E96" s="76">
        <f>+BALANCE!E435</f>
        <v>0</v>
      </c>
      <c r="F96" s="76">
        <f>+BALANCE!F435</f>
        <v>0</v>
      </c>
      <c r="G96" s="76">
        <f>+BALANCE!G435</f>
        <v>0</v>
      </c>
      <c r="H96" s="76">
        <f>+BALANCE!H435</f>
        <v>0</v>
      </c>
      <c r="I96" s="76">
        <f>+BALANCE!I435</f>
        <v>0</v>
      </c>
      <c r="J96" s="76">
        <f>+BALANCE!J435</f>
        <v>0</v>
      </c>
      <c r="K96" s="76">
        <f>+BALANCE!K435</f>
        <v>0</v>
      </c>
      <c r="L96" s="76">
        <f>+BALANCE!L435</f>
        <v>0</v>
      </c>
      <c r="M96" s="76">
        <f>+BALANCE!M435</f>
        <v>0</v>
      </c>
      <c r="N96" s="76">
        <f>+BALANCE!N435</f>
        <v>0</v>
      </c>
      <c r="O96" s="76">
        <f>+BALANCE!O435</f>
        <v>0</v>
      </c>
      <c r="P96" s="76">
        <f>+BALANCE!P435</f>
        <v>0</v>
      </c>
    </row>
    <row r="97" spans="1:16">
      <c r="A97" s="100">
        <v>91</v>
      </c>
      <c r="B97" s="32">
        <f>+BALANCE!B440</f>
        <v>1603</v>
      </c>
      <c r="C97" s="33" t="str">
        <f>+BALANCE!C440</f>
        <v>Intereses por cobrar de cartera de créditos</v>
      </c>
      <c r="D97" s="76">
        <f>+BALANCE!D440</f>
        <v>0</v>
      </c>
      <c r="E97" s="76">
        <f>+BALANCE!E440</f>
        <v>0</v>
      </c>
      <c r="F97" s="76">
        <f>+BALANCE!F440</f>
        <v>0</v>
      </c>
      <c r="G97" s="76">
        <f>+BALANCE!G440</f>
        <v>0</v>
      </c>
      <c r="H97" s="76">
        <f>+BALANCE!H440</f>
        <v>0</v>
      </c>
      <c r="I97" s="76">
        <f>+BALANCE!I440</f>
        <v>0</v>
      </c>
      <c r="J97" s="76">
        <f>+BALANCE!J440</f>
        <v>0</v>
      </c>
      <c r="K97" s="76">
        <f>+BALANCE!K440</f>
        <v>0</v>
      </c>
      <c r="L97" s="76">
        <f>+BALANCE!L440</f>
        <v>0</v>
      </c>
      <c r="M97" s="76">
        <f>+BALANCE!M440</f>
        <v>0</v>
      </c>
      <c r="N97" s="76">
        <f>+BALANCE!N440</f>
        <v>0</v>
      </c>
      <c r="O97" s="76">
        <f>+BALANCE!O440</f>
        <v>0</v>
      </c>
      <c r="P97" s="76">
        <f>+BALANCE!P440</f>
        <v>0</v>
      </c>
    </row>
    <row r="98" spans="1:16">
      <c r="A98" s="100">
        <v>92</v>
      </c>
      <c r="B98" s="32">
        <f>+BALANCE!B449</f>
        <v>1604</v>
      </c>
      <c r="C98" s="33" t="str">
        <f>+BALANCE!C449</f>
        <v>Otros intereses por cobrar</v>
      </c>
      <c r="D98" s="76">
        <f>+BALANCE!D449</f>
        <v>0</v>
      </c>
      <c r="E98" s="76">
        <f>+BALANCE!E449</f>
        <v>0</v>
      </c>
      <c r="F98" s="76">
        <f>+BALANCE!F449</f>
        <v>0</v>
      </c>
      <c r="G98" s="76">
        <f>+BALANCE!G449</f>
        <v>0</v>
      </c>
      <c r="H98" s="76">
        <f>+BALANCE!H449</f>
        <v>0</v>
      </c>
      <c r="I98" s="76">
        <f>+BALANCE!I449</f>
        <v>0</v>
      </c>
      <c r="J98" s="76">
        <f>+BALANCE!J449</f>
        <v>0</v>
      </c>
      <c r="K98" s="76">
        <f>+BALANCE!K449</f>
        <v>0</v>
      </c>
      <c r="L98" s="76">
        <f>+BALANCE!L449</f>
        <v>0</v>
      </c>
      <c r="M98" s="76">
        <f>+BALANCE!M449</f>
        <v>0</v>
      </c>
      <c r="N98" s="76">
        <f>+BALANCE!N449</f>
        <v>0</v>
      </c>
      <c r="O98" s="76">
        <f>+BALANCE!O449</f>
        <v>0</v>
      </c>
      <c r="P98" s="76">
        <f>+BALANCE!P449</f>
        <v>0</v>
      </c>
    </row>
    <row r="99" spans="1:16">
      <c r="A99" s="100">
        <v>93</v>
      </c>
      <c r="B99" s="32">
        <f>+BALANCE!B450</f>
        <v>1605</v>
      </c>
      <c r="C99" s="33" t="str">
        <f>+BALANCE!C450</f>
        <v>Comisiones por cobrar</v>
      </c>
      <c r="D99" s="76">
        <f>+BALANCE!D450</f>
        <v>0</v>
      </c>
      <c r="E99" s="76">
        <f>+BALANCE!E450</f>
        <v>0</v>
      </c>
      <c r="F99" s="76">
        <f>+BALANCE!F450</f>
        <v>0</v>
      </c>
      <c r="G99" s="76">
        <f>+BALANCE!G450</f>
        <v>0</v>
      </c>
      <c r="H99" s="76">
        <f>+BALANCE!H450</f>
        <v>0</v>
      </c>
      <c r="I99" s="76">
        <f>+BALANCE!I450</f>
        <v>0</v>
      </c>
      <c r="J99" s="76">
        <f>+BALANCE!J450</f>
        <v>0</v>
      </c>
      <c r="K99" s="76">
        <f>+BALANCE!K450</f>
        <v>0</v>
      </c>
      <c r="L99" s="76">
        <f>+BALANCE!L450</f>
        <v>0</v>
      </c>
      <c r="M99" s="76">
        <f>+BALANCE!M450</f>
        <v>0</v>
      </c>
      <c r="N99" s="76">
        <f>+BALANCE!N450</f>
        <v>0</v>
      </c>
      <c r="O99" s="76">
        <f>+BALANCE!O450</f>
        <v>0</v>
      </c>
      <c r="P99" s="76">
        <f>+BALANCE!P450</f>
        <v>0</v>
      </c>
    </row>
    <row r="100" spans="1:16">
      <c r="A100" s="100">
        <v>94</v>
      </c>
      <c r="B100" s="32">
        <f>+BALANCE!B455</f>
        <v>1606</v>
      </c>
      <c r="C100" s="33" t="str">
        <f>+BALANCE!C455</f>
        <v>Rendimientos por cobrar de fideicomisos mercantiles</v>
      </c>
      <c r="D100" s="76">
        <f>+BALANCE!D455</f>
        <v>0</v>
      </c>
      <c r="E100" s="76">
        <f>+BALANCE!E455</f>
        <v>0</v>
      </c>
      <c r="F100" s="76">
        <f>+BALANCE!F455</f>
        <v>0</v>
      </c>
      <c r="G100" s="76">
        <f>+BALANCE!G455</f>
        <v>0</v>
      </c>
      <c r="H100" s="76">
        <f>+BALANCE!H455</f>
        <v>0</v>
      </c>
      <c r="I100" s="76">
        <f>+BALANCE!I455</f>
        <v>0</v>
      </c>
      <c r="J100" s="76">
        <f>+BALANCE!J455</f>
        <v>0</v>
      </c>
      <c r="K100" s="76">
        <f>+BALANCE!K455</f>
        <v>0</v>
      </c>
      <c r="L100" s="76">
        <f>+BALANCE!L455</f>
        <v>0</v>
      </c>
      <c r="M100" s="76">
        <f>+BALANCE!M455</f>
        <v>0</v>
      </c>
      <c r="N100" s="76">
        <f>+BALANCE!N455</f>
        <v>0</v>
      </c>
      <c r="O100" s="76">
        <f>+BALANCE!O455</f>
        <v>0</v>
      </c>
      <c r="P100" s="76">
        <f>+BALANCE!P455</f>
        <v>0</v>
      </c>
    </row>
    <row r="101" spans="1:16">
      <c r="A101" s="100">
        <v>95</v>
      </c>
      <c r="B101" s="32">
        <f>+BALANCE!B456</f>
        <v>1607</v>
      </c>
      <c r="C101" s="33" t="str">
        <f>+BALANCE!C456</f>
        <v>Facturas por cobrar</v>
      </c>
      <c r="D101" s="76">
        <f>+BALANCE!D456</f>
        <v>0</v>
      </c>
      <c r="E101" s="76">
        <f>+BALANCE!E456</f>
        <v>0</v>
      </c>
      <c r="F101" s="76">
        <f>+BALANCE!F456</f>
        <v>0</v>
      </c>
      <c r="G101" s="76">
        <f>+BALANCE!G456</f>
        <v>0</v>
      </c>
      <c r="H101" s="76">
        <f>+BALANCE!H456</f>
        <v>0</v>
      </c>
      <c r="I101" s="76">
        <f>+BALANCE!I456</f>
        <v>0</v>
      </c>
      <c r="J101" s="76">
        <f>+BALANCE!J456</f>
        <v>0</v>
      </c>
      <c r="K101" s="76">
        <f>+BALANCE!K456</f>
        <v>0</v>
      </c>
      <c r="L101" s="76">
        <f>+BALANCE!L456</f>
        <v>0</v>
      </c>
      <c r="M101" s="76">
        <f>+BALANCE!M456</f>
        <v>0</v>
      </c>
      <c r="N101" s="76">
        <f>+BALANCE!N456</f>
        <v>0</v>
      </c>
      <c r="O101" s="76">
        <f>+BALANCE!O456</f>
        <v>0</v>
      </c>
      <c r="P101" s="76">
        <f>+BALANCE!P456</f>
        <v>0</v>
      </c>
    </row>
    <row r="102" spans="1:16">
      <c r="A102" s="100">
        <v>96</v>
      </c>
      <c r="B102" s="32">
        <f>+BALANCE!B457</f>
        <v>1608</v>
      </c>
      <c r="C102" s="33" t="str">
        <f>+BALANCE!C457</f>
        <v>Deudores por disposición de mercaderías</v>
      </c>
      <c r="D102" s="76">
        <f>+BALANCE!D457</f>
        <v>0</v>
      </c>
      <c r="E102" s="76">
        <f>+BALANCE!E457</f>
        <v>0</v>
      </c>
      <c r="F102" s="76">
        <f>+BALANCE!F457</f>
        <v>0</v>
      </c>
      <c r="G102" s="76">
        <f>+BALANCE!G457</f>
        <v>0</v>
      </c>
      <c r="H102" s="76">
        <f>+BALANCE!H457</f>
        <v>0</v>
      </c>
      <c r="I102" s="76">
        <f>+BALANCE!I457</f>
        <v>0</v>
      </c>
      <c r="J102" s="76">
        <f>+BALANCE!J457</f>
        <v>0</v>
      </c>
      <c r="K102" s="76">
        <f>+BALANCE!K457</f>
        <v>0</v>
      </c>
      <c r="L102" s="76">
        <f>+BALANCE!L457</f>
        <v>0</v>
      </c>
      <c r="M102" s="76">
        <f>+BALANCE!M457</f>
        <v>0</v>
      </c>
      <c r="N102" s="76">
        <f>+BALANCE!N457</f>
        <v>0</v>
      </c>
      <c r="O102" s="76">
        <f>+BALANCE!O457</f>
        <v>0</v>
      </c>
      <c r="P102" s="76">
        <f>+BALANCE!P457</f>
        <v>0</v>
      </c>
    </row>
    <row r="103" spans="1:16">
      <c r="A103" s="100">
        <v>97</v>
      </c>
      <c r="B103" s="32">
        <f>+BALANCE!B458</f>
        <v>1609</v>
      </c>
      <c r="C103" s="33" t="str">
        <f>+BALANCE!C458</f>
        <v>Garantías y retrogarantías pendientes de cobro</v>
      </c>
      <c r="D103" s="76">
        <f>+BALANCE!D458</f>
        <v>0</v>
      </c>
      <c r="E103" s="76">
        <f>+BALANCE!E458</f>
        <v>0</v>
      </c>
      <c r="F103" s="76">
        <f>+BALANCE!F458</f>
        <v>0</v>
      </c>
      <c r="G103" s="76">
        <f>+BALANCE!G458</f>
        <v>0</v>
      </c>
      <c r="H103" s="76">
        <f>+BALANCE!H458</f>
        <v>0</v>
      </c>
      <c r="I103" s="76">
        <f>+BALANCE!I458</f>
        <v>0</v>
      </c>
      <c r="J103" s="76">
        <f>+BALANCE!J458</f>
        <v>0</v>
      </c>
      <c r="K103" s="76">
        <f>+BALANCE!K458</f>
        <v>0</v>
      </c>
      <c r="L103" s="76">
        <f>+BALANCE!L458</f>
        <v>0</v>
      </c>
      <c r="M103" s="76">
        <f>+BALANCE!M458</f>
        <v>0</v>
      </c>
      <c r="N103" s="76">
        <f>+BALANCE!N458</f>
        <v>0</v>
      </c>
      <c r="O103" s="76">
        <f>+BALANCE!O458</f>
        <v>0</v>
      </c>
      <c r="P103" s="76">
        <f>+BALANCE!P458</f>
        <v>0</v>
      </c>
    </row>
    <row r="104" spans="1:16">
      <c r="A104" s="100">
        <v>98</v>
      </c>
      <c r="B104" s="32">
        <f>+BALANCE!B459</f>
        <v>1611</v>
      </c>
      <c r="C104" s="33" t="str">
        <f>+BALANCE!C459</f>
        <v>Anticipo para adquisición de acciones</v>
      </c>
      <c r="D104" s="76">
        <f>+BALANCE!D459</f>
        <v>0</v>
      </c>
      <c r="E104" s="76">
        <f>+BALANCE!E459</f>
        <v>0</v>
      </c>
      <c r="F104" s="76">
        <f>+BALANCE!F459</f>
        <v>0</v>
      </c>
      <c r="G104" s="76">
        <f>+BALANCE!G459</f>
        <v>0</v>
      </c>
      <c r="H104" s="76">
        <f>+BALANCE!H459</f>
        <v>0</v>
      </c>
      <c r="I104" s="76">
        <f>+BALANCE!I459</f>
        <v>0</v>
      </c>
      <c r="J104" s="76">
        <f>+BALANCE!J459</f>
        <v>0</v>
      </c>
      <c r="K104" s="76">
        <f>+BALANCE!K459</f>
        <v>0</v>
      </c>
      <c r="L104" s="76">
        <f>+BALANCE!L459</f>
        <v>0</v>
      </c>
      <c r="M104" s="76">
        <f>+BALANCE!M459</f>
        <v>0</v>
      </c>
      <c r="N104" s="76">
        <f>+BALANCE!N459</f>
        <v>0</v>
      </c>
      <c r="O104" s="76">
        <f>+BALANCE!O459</f>
        <v>0</v>
      </c>
      <c r="P104" s="76">
        <f>+BALANCE!P459</f>
        <v>0</v>
      </c>
    </row>
    <row r="105" spans="1:16">
      <c r="A105" s="100">
        <v>99</v>
      </c>
      <c r="B105" s="32">
        <f>+BALANCE!B460</f>
        <v>1612</v>
      </c>
      <c r="C105" s="33" t="str">
        <f>+BALANCE!C460</f>
        <v>Inversiones vencidas</v>
      </c>
      <c r="D105" s="76">
        <f>+BALANCE!D460</f>
        <v>0</v>
      </c>
      <c r="E105" s="76">
        <f>+BALANCE!E460</f>
        <v>0</v>
      </c>
      <c r="F105" s="76">
        <f>+BALANCE!F460</f>
        <v>0</v>
      </c>
      <c r="G105" s="76">
        <f>+BALANCE!G460</f>
        <v>0</v>
      </c>
      <c r="H105" s="76">
        <f>+BALANCE!H460</f>
        <v>0</v>
      </c>
      <c r="I105" s="76">
        <f>+BALANCE!I460</f>
        <v>0</v>
      </c>
      <c r="J105" s="76">
        <f>+BALANCE!J460</f>
        <v>0</v>
      </c>
      <c r="K105" s="76">
        <f>+BALANCE!K460</f>
        <v>0</v>
      </c>
      <c r="L105" s="76">
        <f>+BALANCE!L460</f>
        <v>0</v>
      </c>
      <c r="M105" s="76">
        <f>+BALANCE!M460</f>
        <v>0</v>
      </c>
      <c r="N105" s="76">
        <f>+BALANCE!N460</f>
        <v>0</v>
      </c>
      <c r="O105" s="76">
        <f>+BALANCE!O460</f>
        <v>0</v>
      </c>
      <c r="P105" s="76">
        <f>+BALANCE!P460</f>
        <v>0</v>
      </c>
    </row>
    <row r="106" spans="1:16">
      <c r="A106" s="100">
        <v>100</v>
      </c>
      <c r="B106" s="32">
        <f>+BALANCE!B461</f>
        <v>1613</v>
      </c>
      <c r="C106" s="33" t="str">
        <f>+BALANCE!C461</f>
        <v>Dividendos pagados por anticipado</v>
      </c>
      <c r="D106" s="76">
        <f>+BALANCE!D461</f>
        <v>0</v>
      </c>
      <c r="E106" s="76">
        <f>+BALANCE!E461</f>
        <v>0</v>
      </c>
      <c r="F106" s="76">
        <f>+BALANCE!F461</f>
        <v>0</v>
      </c>
      <c r="G106" s="76">
        <f>+BALANCE!G461</f>
        <v>0</v>
      </c>
      <c r="H106" s="76">
        <f>+BALANCE!H461</f>
        <v>0</v>
      </c>
      <c r="I106" s="76">
        <f>+BALANCE!I461</f>
        <v>0</v>
      </c>
      <c r="J106" s="76">
        <f>+BALANCE!J461</f>
        <v>0</v>
      </c>
      <c r="K106" s="76">
        <f>+BALANCE!K461</f>
        <v>0</v>
      </c>
      <c r="L106" s="76">
        <f>+BALANCE!L461</f>
        <v>0</v>
      </c>
      <c r="M106" s="76">
        <f>+BALANCE!M461</f>
        <v>0</v>
      </c>
      <c r="N106" s="76">
        <f>+BALANCE!N461</f>
        <v>0</v>
      </c>
      <c r="O106" s="76">
        <f>+BALANCE!O461</f>
        <v>0</v>
      </c>
      <c r="P106" s="76">
        <f>+BALANCE!P461</f>
        <v>0</v>
      </c>
    </row>
    <row r="107" spans="1:16">
      <c r="A107" s="100">
        <v>101</v>
      </c>
      <c r="B107" s="32">
        <f>+BALANCE!B462</f>
        <v>1614</v>
      </c>
      <c r="C107" s="33" t="str">
        <f>+BALANCE!C462</f>
        <v>Pagos por cuenta de clientes</v>
      </c>
      <c r="D107" s="76">
        <f>+BALANCE!D462</f>
        <v>0</v>
      </c>
      <c r="E107" s="76">
        <f>+BALANCE!E462</f>
        <v>0</v>
      </c>
      <c r="F107" s="76">
        <f>+BALANCE!F462</f>
        <v>0</v>
      </c>
      <c r="G107" s="76">
        <f>+BALANCE!G462</f>
        <v>0</v>
      </c>
      <c r="H107" s="76">
        <f>+BALANCE!H462</f>
        <v>0</v>
      </c>
      <c r="I107" s="76">
        <f>+BALANCE!I462</f>
        <v>0</v>
      </c>
      <c r="J107" s="76">
        <f>+BALANCE!J462</f>
        <v>0</v>
      </c>
      <c r="K107" s="76">
        <f>+BALANCE!K462</f>
        <v>0</v>
      </c>
      <c r="L107" s="76">
        <f>+BALANCE!L462</f>
        <v>0</v>
      </c>
      <c r="M107" s="76">
        <f>+BALANCE!M462</f>
        <v>0</v>
      </c>
      <c r="N107" s="76">
        <f>+BALANCE!N462</f>
        <v>0</v>
      </c>
      <c r="O107" s="76">
        <f>+BALANCE!O462</f>
        <v>0</v>
      </c>
      <c r="P107" s="76">
        <f>+BALANCE!P462</f>
        <v>0</v>
      </c>
    </row>
    <row r="108" spans="1:16">
      <c r="A108" s="100">
        <v>102</v>
      </c>
      <c r="B108" s="32">
        <f>+BALANCE!B470</f>
        <v>1615</v>
      </c>
      <c r="C108" s="33" t="str">
        <f>+BALANCE!C470</f>
        <v>Intereses reestructurados por cobrar</v>
      </c>
      <c r="D108" s="76">
        <f>+BALANCE!D470</f>
        <v>0</v>
      </c>
      <c r="E108" s="76">
        <f>+BALANCE!E470</f>
        <v>0</v>
      </c>
      <c r="F108" s="76">
        <f>+BALANCE!F470</f>
        <v>0</v>
      </c>
      <c r="G108" s="76">
        <f>+BALANCE!G470</f>
        <v>0</v>
      </c>
      <c r="H108" s="76">
        <f>+BALANCE!H470</f>
        <v>0</v>
      </c>
      <c r="I108" s="76">
        <f>+BALANCE!I470</f>
        <v>0</v>
      </c>
      <c r="J108" s="76">
        <f>+BALANCE!J470</f>
        <v>0</v>
      </c>
      <c r="K108" s="76">
        <f>+BALANCE!K470</f>
        <v>0</v>
      </c>
      <c r="L108" s="76">
        <f>+BALANCE!L470</f>
        <v>0</v>
      </c>
      <c r="M108" s="76">
        <f>+BALANCE!M470</f>
        <v>0</v>
      </c>
      <c r="N108" s="76">
        <f>+BALANCE!N470</f>
        <v>0</v>
      </c>
      <c r="O108" s="76">
        <f>+BALANCE!O470</f>
        <v>0</v>
      </c>
      <c r="P108" s="76">
        <f>+BALANCE!P470</f>
        <v>0</v>
      </c>
    </row>
    <row r="109" spans="1:16">
      <c r="A109" s="100">
        <v>103</v>
      </c>
      <c r="B109" s="32">
        <f>+BALANCE!B477</f>
        <v>1690</v>
      </c>
      <c r="C109" s="33" t="str">
        <f>+BALANCE!C477</f>
        <v>Cuentas por cobrar varias</v>
      </c>
      <c r="D109" s="76">
        <f>+BALANCE!D477</f>
        <v>0</v>
      </c>
      <c r="E109" s="76">
        <f>+BALANCE!E477</f>
        <v>0</v>
      </c>
      <c r="F109" s="76">
        <f>+BALANCE!F477</f>
        <v>0</v>
      </c>
      <c r="G109" s="76">
        <f>+BALANCE!G477</f>
        <v>0</v>
      </c>
      <c r="H109" s="76">
        <f>+BALANCE!H477</f>
        <v>0</v>
      </c>
      <c r="I109" s="76">
        <f>+BALANCE!I477</f>
        <v>0</v>
      </c>
      <c r="J109" s="76">
        <f>+BALANCE!J477</f>
        <v>0</v>
      </c>
      <c r="K109" s="76">
        <f>+BALANCE!K477</f>
        <v>0</v>
      </c>
      <c r="L109" s="76">
        <f>+BALANCE!L477</f>
        <v>0</v>
      </c>
      <c r="M109" s="76">
        <f>+BALANCE!M477</f>
        <v>0</v>
      </c>
      <c r="N109" s="76">
        <f>+BALANCE!N477</f>
        <v>1.26</v>
      </c>
      <c r="O109" s="76">
        <f>+BALANCE!O477</f>
        <v>7.2260000000000005E-2</v>
      </c>
      <c r="P109" s="76">
        <f>+BALANCE!P477</f>
        <v>7.2260000000000005E-2</v>
      </c>
    </row>
    <row r="110" spans="1:16">
      <c r="A110" s="100">
        <v>104</v>
      </c>
      <c r="B110" s="32">
        <f>+BALANCE!B486</f>
        <v>1699</v>
      </c>
      <c r="C110" s="33" t="str">
        <f>+BALANCE!C486</f>
        <v>(Provisión para cuentas por cobrar)</v>
      </c>
      <c r="D110" s="76">
        <f>+BALANCE!D486</f>
        <v>0</v>
      </c>
      <c r="E110" s="76">
        <f>+BALANCE!E486</f>
        <v>0</v>
      </c>
      <c r="F110" s="76">
        <f>+BALANCE!F486</f>
        <v>0</v>
      </c>
      <c r="G110" s="76">
        <f>+BALANCE!G486</f>
        <v>0</v>
      </c>
      <c r="H110" s="76">
        <f>+BALANCE!H486</f>
        <v>0</v>
      </c>
      <c r="I110" s="76">
        <f>+BALANCE!I486</f>
        <v>0</v>
      </c>
      <c r="J110" s="76">
        <f>+BALANCE!J486</f>
        <v>0</v>
      </c>
      <c r="K110" s="76">
        <f>+BALANCE!K486</f>
        <v>0</v>
      </c>
      <c r="L110" s="76">
        <f>+BALANCE!L486</f>
        <v>0</v>
      </c>
      <c r="M110" s="76">
        <f>+BALANCE!M486</f>
        <v>0</v>
      </c>
      <c r="N110" s="76">
        <f>+BALANCE!N486</f>
        <v>0</v>
      </c>
      <c r="O110" s="76">
        <f>+BALANCE!O486</f>
        <v>0</v>
      </c>
      <c r="P110" s="76">
        <f>+BALANCE!P486</f>
        <v>0</v>
      </c>
    </row>
    <row r="111" spans="1:16">
      <c r="A111" s="100">
        <v>105</v>
      </c>
      <c r="B111" s="32">
        <f>+BALANCE!B489</f>
        <v>17</v>
      </c>
      <c r="C111" s="33" t="str">
        <f>+BALANCE!C489</f>
        <v>BIENES REALIZABLES, ADJUDICADOS POR PAGO, DE ARRENDAMIENTO MERCANTIL Y NO UTILIZADOS POR LA INSTITUCION</v>
      </c>
      <c r="D111" s="76">
        <f>+BALANCE!D489</f>
        <v>0</v>
      </c>
      <c r="E111" s="76">
        <f>+BALANCE!E489</f>
        <v>0</v>
      </c>
      <c r="F111" s="76">
        <f>+BALANCE!F489</f>
        <v>0</v>
      </c>
      <c r="G111" s="76">
        <f>+BALANCE!G489</f>
        <v>0</v>
      </c>
      <c r="H111" s="76">
        <f>+BALANCE!H489</f>
        <v>0</v>
      </c>
      <c r="I111" s="76">
        <f>+BALANCE!I489</f>
        <v>0</v>
      </c>
      <c r="J111" s="76">
        <f>+BALANCE!J489</f>
        <v>0</v>
      </c>
      <c r="K111" s="76">
        <f>+BALANCE!K489</f>
        <v>0</v>
      </c>
      <c r="L111" s="76">
        <f>+BALANCE!L489</f>
        <v>0</v>
      </c>
      <c r="M111" s="76">
        <f>+BALANCE!M489</f>
        <v>0</v>
      </c>
      <c r="N111" s="76">
        <f>+BALANCE!N489</f>
        <v>0</v>
      </c>
      <c r="O111" s="76">
        <f>+BALANCE!O489</f>
        <v>0</v>
      </c>
      <c r="P111" s="76">
        <f>+BALANCE!P489</f>
        <v>0</v>
      </c>
    </row>
    <row r="112" spans="1:16">
      <c r="A112" s="100">
        <v>106</v>
      </c>
      <c r="B112" s="32">
        <f>+BALANCE!B490</f>
        <v>1701</v>
      </c>
      <c r="C112" s="33" t="str">
        <f>+BALANCE!C490</f>
        <v>Bienes realizables</v>
      </c>
      <c r="D112" s="76">
        <f>+BALANCE!D490</f>
        <v>0</v>
      </c>
      <c r="E112" s="76">
        <f>+BALANCE!E490</f>
        <v>0</v>
      </c>
      <c r="F112" s="76">
        <f>+BALANCE!F490</f>
        <v>0</v>
      </c>
      <c r="G112" s="76">
        <f>+BALANCE!G490</f>
        <v>0</v>
      </c>
      <c r="H112" s="76">
        <f>+BALANCE!H490</f>
        <v>0</v>
      </c>
      <c r="I112" s="76">
        <f>+BALANCE!I490</f>
        <v>0</v>
      </c>
      <c r="J112" s="76">
        <f>+BALANCE!J490</f>
        <v>0</v>
      </c>
      <c r="K112" s="76">
        <f>+BALANCE!K490</f>
        <v>0</v>
      </c>
      <c r="L112" s="76">
        <f>+BALANCE!L490</f>
        <v>0</v>
      </c>
      <c r="M112" s="76">
        <f>+BALANCE!M490</f>
        <v>0</v>
      </c>
      <c r="N112" s="76">
        <f>+BALANCE!N490</f>
        <v>0</v>
      </c>
      <c r="O112" s="76">
        <f>+BALANCE!O490</f>
        <v>0</v>
      </c>
      <c r="P112" s="76">
        <f>+BALANCE!P490</f>
        <v>0</v>
      </c>
    </row>
    <row r="113" spans="1:16">
      <c r="A113" s="100">
        <v>107</v>
      </c>
      <c r="B113" s="32">
        <f>+BALANCE!B495</f>
        <v>1702</v>
      </c>
      <c r="C113" s="33" t="str">
        <f>+BALANCE!C495</f>
        <v>Bienes adjudicados por pago</v>
      </c>
      <c r="D113" s="76">
        <f>+BALANCE!D495</f>
        <v>0</v>
      </c>
      <c r="E113" s="76">
        <f>+BALANCE!E495</f>
        <v>0</v>
      </c>
      <c r="F113" s="76">
        <f>+BALANCE!F495</f>
        <v>0</v>
      </c>
      <c r="G113" s="76">
        <f>+BALANCE!G495</f>
        <v>0</v>
      </c>
      <c r="H113" s="76">
        <f>+BALANCE!H495</f>
        <v>0</v>
      </c>
      <c r="I113" s="76">
        <f>+BALANCE!I495</f>
        <v>0</v>
      </c>
      <c r="J113" s="76">
        <f>+BALANCE!J495</f>
        <v>0</v>
      </c>
      <c r="K113" s="76">
        <f>+BALANCE!K495</f>
        <v>0</v>
      </c>
      <c r="L113" s="76">
        <f>+BALANCE!L495</f>
        <v>0</v>
      </c>
      <c r="M113" s="76">
        <f>+BALANCE!M495</f>
        <v>0</v>
      </c>
      <c r="N113" s="76">
        <f>+BALANCE!N495</f>
        <v>0</v>
      </c>
      <c r="O113" s="76">
        <f>+BALANCE!O495</f>
        <v>0</v>
      </c>
      <c r="P113" s="76">
        <f>+BALANCE!P495</f>
        <v>0</v>
      </c>
    </row>
    <row r="114" spans="1:16">
      <c r="A114" s="100">
        <v>108</v>
      </c>
      <c r="B114" s="32">
        <f>+BALANCE!B506</f>
        <v>1703</v>
      </c>
      <c r="C114" s="33" t="str">
        <f>+BALANCE!C506</f>
        <v>Bienes por arrendar</v>
      </c>
      <c r="D114" s="76">
        <f>+BALANCE!D506</f>
        <v>0</v>
      </c>
      <c r="E114" s="76">
        <f>+BALANCE!E506</f>
        <v>0</v>
      </c>
      <c r="F114" s="76">
        <f>+BALANCE!F506</f>
        <v>0</v>
      </c>
      <c r="G114" s="76">
        <f>+BALANCE!G506</f>
        <v>0</v>
      </c>
      <c r="H114" s="76">
        <f>+BALANCE!H506</f>
        <v>0</v>
      </c>
      <c r="I114" s="76">
        <f>+BALANCE!I506</f>
        <v>0</v>
      </c>
      <c r="J114" s="76">
        <f>+BALANCE!J506</f>
        <v>0</v>
      </c>
      <c r="K114" s="76">
        <f>+BALANCE!K506</f>
        <v>0</v>
      </c>
      <c r="L114" s="76">
        <f>+BALANCE!L506</f>
        <v>0</v>
      </c>
      <c r="M114" s="76">
        <f>+BALANCE!M506</f>
        <v>0</v>
      </c>
      <c r="N114" s="76">
        <f>+BALANCE!N506</f>
        <v>0</v>
      </c>
      <c r="O114" s="76">
        <f>+BALANCE!O506</f>
        <v>0</v>
      </c>
      <c r="P114" s="76">
        <f>+BALANCE!P506</f>
        <v>0</v>
      </c>
    </row>
    <row r="115" spans="1:16">
      <c r="A115" s="100">
        <v>109</v>
      </c>
      <c r="B115" s="32">
        <f>+BALANCE!B509</f>
        <v>1704</v>
      </c>
      <c r="C115" s="33" t="str">
        <f>+BALANCE!C509</f>
        <v>Bienes recuperados</v>
      </c>
      <c r="D115" s="76">
        <f>+BALANCE!D509</f>
        <v>0</v>
      </c>
      <c r="E115" s="76">
        <f>+BALANCE!E509</f>
        <v>0</v>
      </c>
      <c r="F115" s="76">
        <f>+BALANCE!F509</f>
        <v>0</v>
      </c>
      <c r="G115" s="76">
        <f>+BALANCE!G509</f>
        <v>0</v>
      </c>
      <c r="H115" s="76">
        <f>+BALANCE!H509</f>
        <v>0</v>
      </c>
      <c r="I115" s="76">
        <f>+BALANCE!I509</f>
        <v>0</v>
      </c>
      <c r="J115" s="76">
        <f>+BALANCE!J509</f>
        <v>0</v>
      </c>
      <c r="K115" s="76">
        <f>+BALANCE!K509</f>
        <v>0</v>
      </c>
      <c r="L115" s="76">
        <f>+BALANCE!L509</f>
        <v>0</v>
      </c>
      <c r="M115" s="76">
        <f>+BALANCE!M509</f>
        <v>0</v>
      </c>
      <c r="N115" s="76">
        <f>+BALANCE!N509</f>
        <v>0</v>
      </c>
      <c r="O115" s="76">
        <f>+BALANCE!O509</f>
        <v>0</v>
      </c>
      <c r="P115" s="76">
        <f>+BALANCE!P509</f>
        <v>0</v>
      </c>
    </row>
    <row r="116" spans="1:16">
      <c r="A116" s="100">
        <v>110</v>
      </c>
      <c r="B116" s="32">
        <f>+BALANCE!B517</f>
        <v>1705</v>
      </c>
      <c r="C116" s="33" t="str">
        <f>+BALANCE!C517</f>
        <v>Bienes arrendados</v>
      </c>
      <c r="D116" s="76">
        <f>+BALANCE!D517</f>
        <v>0</v>
      </c>
      <c r="E116" s="76">
        <f>+BALANCE!E517</f>
        <v>0</v>
      </c>
      <c r="F116" s="76">
        <f>+BALANCE!F517</f>
        <v>0</v>
      </c>
      <c r="G116" s="76">
        <f>+BALANCE!G517</f>
        <v>0</v>
      </c>
      <c r="H116" s="76">
        <f>+BALANCE!H517</f>
        <v>0</v>
      </c>
      <c r="I116" s="76">
        <f>+BALANCE!I517</f>
        <v>0</v>
      </c>
      <c r="J116" s="76">
        <f>+BALANCE!J517</f>
        <v>0</v>
      </c>
      <c r="K116" s="76">
        <f>+BALANCE!K517</f>
        <v>0</v>
      </c>
      <c r="L116" s="76">
        <f>+BALANCE!L517</f>
        <v>0</v>
      </c>
      <c r="M116" s="76">
        <f>+BALANCE!M517</f>
        <v>0</v>
      </c>
      <c r="N116" s="76">
        <f>+BALANCE!N517</f>
        <v>0</v>
      </c>
      <c r="O116" s="76">
        <f>+BALANCE!O517</f>
        <v>0</v>
      </c>
      <c r="P116" s="76">
        <f>+BALANCE!P517</f>
        <v>0</v>
      </c>
    </row>
    <row r="117" spans="1:16">
      <c r="A117" s="100">
        <v>111</v>
      </c>
      <c r="B117" s="32">
        <f>+BALANCE!B526</f>
        <v>1706</v>
      </c>
      <c r="C117" s="33" t="str">
        <f>+BALANCE!C526</f>
        <v>Bienes no utilizados por la institución</v>
      </c>
      <c r="D117" s="76">
        <f>+BALANCE!D526</f>
        <v>0</v>
      </c>
      <c r="E117" s="76">
        <f>+BALANCE!E526</f>
        <v>0</v>
      </c>
      <c r="F117" s="76">
        <f>+BALANCE!F526</f>
        <v>0</v>
      </c>
      <c r="G117" s="76">
        <f>+BALANCE!G526</f>
        <v>0</v>
      </c>
      <c r="H117" s="76">
        <f>+BALANCE!H526</f>
        <v>0</v>
      </c>
      <c r="I117" s="76">
        <f>+BALANCE!I526</f>
        <v>0</v>
      </c>
      <c r="J117" s="76">
        <f>+BALANCE!J526</f>
        <v>0</v>
      </c>
      <c r="K117" s="76">
        <f>+BALANCE!K526</f>
        <v>0</v>
      </c>
      <c r="L117" s="76">
        <f>+BALANCE!L526</f>
        <v>0</v>
      </c>
      <c r="M117" s="76">
        <f>+BALANCE!M526</f>
        <v>0</v>
      </c>
      <c r="N117" s="76">
        <f>+BALANCE!N526</f>
        <v>0</v>
      </c>
      <c r="O117" s="76">
        <f>+BALANCE!O526</f>
        <v>0</v>
      </c>
      <c r="P117" s="76">
        <f>+BALANCE!P526</f>
        <v>0</v>
      </c>
    </row>
    <row r="118" spans="1:16">
      <c r="A118" s="100">
        <v>112</v>
      </c>
      <c r="B118" s="32">
        <f>+BALANCE!B533</f>
        <v>1799</v>
      </c>
      <c r="C118" s="33" t="str">
        <f>+BALANCE!C533</f>
        <v>(Provisión para bienes realizables, adjudicados por pago y recuperados)</v>
      </c>
      <c r="D118" s="76">
        <f>+BALANCE!D533</f>
        <v>0</v>
      </c>
      <c r="E118" s="76">
        <f>+BALANCE!E533</f>
        <v>0</v>
      </c>
      <c r="F118" s="76">
        <f>+BALANCE!F533</f>
        <v>0</v>
      </c>
      <c r="G118" s="76">
        <f>+BALANCE!G533</f>
        <v>0</v>
      </c>
      <c r="H118" s="76">
        <f>+BALANCE!H533</f>
        <v>0</v>
      </c>
      <c r="I118" s="76">
        <f>+BALANCE!I533</f>
        <v>0</v>
      </c>
      <c r="J118" s="76">
        <f>+BALANCE!J533</f>
        <v>0</v>
      </c>
      <c r="K118" s="76">
        <f>+BALANCE!K533</f>
        <v>0</v>
      </c>
      <c r="L118" s="76">
        <f>+BALANCE!L533</f>
        <v>0</v>
      </c>
      <c r="M118" s="76">
        <f>+BALANCE!M533</f>
        <v>0</v>
      </c>
      <c r="N118" s="76">
        <f>+BALANCE!N533</f>
        <v>0</v>
      </c>
      <c r="O118" s="76">
        <f>+BALANCE!O533</f>
        <v>0</v>
      </c>
      <c r="P118" s="76">
        <f>+BALANCE!P533</f>
        <v>0</v>
      </c>
    </row>
    <row r="119" spans="1:16">
      <c r="A119" s="100">
        <v>113</v>
      </c>
      <c r="B119" s="32">
        <f>+BALANCE!B538</f>
        <v>18</v>
      </c>
      <c r="C119" s="33" t="str">
        <f>+BALANCE!C538</f>
        <v>PROPIEDADES Y EQUIPO</v>
      </c>
      <c r="D119" s="76">
        <f>+BALANCE!D538</f>
        <v>0</v>
      </c>
      <c r="E119" s="76">
        <f>+BALANCE!E538</f>
        <v>0</v>
      </c>
      <c r="F119" s="76">
        <f>+BALANCE!F538</f>
        <v>0</v>
      </c>
      <c r="G119" s="76">
        <f>+BALANCE!G538</f>
        <v>0</v>
      </c>
      <c r="H119" s="76">
        <f>+BALANCE!H538</f>
        <v>0</v>
      </c>
      <c r="I119" s="76">
        <f>+BALANCE!I538</f>
        <v>0</v>
      </c>
      <c r="J119" s="76">
        <f>+BALANCE!J538</f>
        <v>0</v>
      </c>
      <c r="K119" s="76">
        <f>+BALANCE!K538</f>
        <v>0</v>
      </c>
      <c r="L119" s="76">
        <f>+BALANCE!L538</f>
        <v>0</v>
      </c>
      <c r="M119" s="76">
        <f>+BALANCE!M538</f>
        <v>0</v>
      </c>
      <c r="N119" s="76">
        <f>+BALANCE!N538</f>
        <v>116.58944</v>
      </c>
      <c r="O119" s="76">
        <f>+BALANCE!O538</f>
        <v>132.81256999999999</v>
      </c>
      <c r="P119" s="76">
        <f>+BALANCE!P538</f>
        <v>136.18597</v>
      </c>
    </row>
    <row r="120" spans="1:16">
      <c r="A120" s="100">
        <v>114</v>
      </c>
      <c r="B120" s="32">
        <f>+BALANCE!B540</f>
        <v>1802</v>
      </c>
      <c r="C120" s="33" t="str">
        <f>+BALANCE!C540</f>
        <v>Edificios</v>
      </c>
      <c r="D120" s="76">
        <f>+BALANCE!D540</f>
        <v>0</v>
      </c>
      <c r="E120" s="76">
        <f>+BALANCE!E540</f>
        <v>0</v>
      </c>
      <c r="F120" s="76">
        <f>+BALANCE!F540</f>
        <v>0</v>
      </c>
      <c r="G120" s="76">
        <f>+BALANCE!G540</f>
        <v>0</v>
      </c>
      <c r="H120" s="76">
        <f>+BALANCE!H540</f>
        <v>0</v>
      </c>
      <c r="I120" s="76">
        <f>+BALANCE!I540</f>
        <v>0</v>
      </c>
      <c r="J120" s="76">
        <f>+BALANCE!J540</f>
        <v>0</v>
      </c>
      <c r="K120" s="76">
        <f>+BALANCE!K540</f>
        <v>0</v>
      </c>
      <c r="L120" s="76">
        <f>+BALANCE!L540</f>
        <v>0</v>
      </c>
      <c r="M120" s="76">
        <f>+BALANCE!M540</f>
        <v>0</v>
      </c>
      <c r="N120" s="76">
        <f>+BALANCE!N540</f>
        <v>0</v>
      </c>
      <c r="O120" s="76">
        <f>+BALANCE!O540</f>
        <v>0</v>
      </c>
      <c r="P120" s="76">
        <f>+BALANCE!P540</f>
        <v>0</v>
      </c>
    </row>
    <row r="121" spans="1:16">
      <c r="A121" s="100">
        <v>115</v>
      </c>
      <c r="B121" s="32">
        <f>+BALANCE!B543</f>
        <v>1805</v>
      </c>
      <c r="C121" s="33" t="str">
        <f>+BALANCE!C543</f>
        <v>Muebles, enseres y equipos de oficina</v>
      </c>
      <c r="D121" s="76">
        <f>+BALANCE!D543</f>
        <v>0</v>
      </c>
      <c r="E121" s="76">
        <f>+BALANCE!E543</f>
        <v>0</v>
      </c>
      <c r="F121" s="76">
        <f>+BALANCE!F543</f>
        <v>0</v>
      </c>
      <c r="G121" s="76">
        <f>+BALANCE!G543</f>
        <v>0</v>
      </c>
      <c r="H121" s="76">
        <f>+BALANCE!H543</f>
        <v>0</v>
      </c>
      <c r="I121" s="76">
        <f>+BALANCE!I543</f>
        <v>0</v>
      </c>
      <c r="J121" s="76">
        <f>+BALANCE!J543</f>
        <v>0</v>
      </c>
      <c r="K121" s="76">
        <f>+BALANCE!K543</f>
        <v>0</v>
      </c>
      <c r="L121" s="76">
        <f>+BALANCE!L543</f>
        <v>0</v>
      </c>
      <c r="M121" s="76">
        <f>+BALANCE!M543</f>
        <v>0</v>
      </c>
      <c r="N121" s="76">
        <f>+BALANCE!N543</f>
        <v>19.778459999999999</v>
      </c>
      <c r="O121" s="76">
        <f>+BALANCE!O543</f>
        <v>24.935849999999999</v>
      </c>
      <c r="P121" s="76">
        <f>+BALANCE!P543</f>
        <v>30.815849999999998</v>
      </c>
    </row>
    <row r="122" spans="1:16">
      <c r="A122" s="100">
        <v>116</v>
      </c>
      <c r="B122" s="32">
        <f>+BALANCE!B544</f>
        <v>1806</v>
      </c>
      <c r="C122" s="33" t="str">
        <f>+BALANCE!C544</f>
        <v>Equipos de computación</v>
      </c>
      <c r="D122" s="76">
        <f>+BALANCE!D544</f>
        <v>0</v>
      </c>
      <c r="E122" s="76">
        <f>+BALANCE!E544</f>
        <v>0</v>
      </c>
      <c r="F122" s="76">
        <f>+BALANCE!F544</f>
        <v>0</v>
      </c>
      <c r="G122" s="76">
        <f>+BALANCE!G544</f>
        <v>0</v>
      </c>
      <c r="H122" s="76">
        <f>+BALANCE!H544</f>
        <v>0</v>
      </c>
      <c r="I122" s="76">
        <f>+BALANCE!I544</f>
        <v>0</v>
      </c>
      <c r="J122" s="76">
        <f>+BALANCE!J544</f>
        <v>0</v>
      </c>
      <c r="K122" s="76">
        <f>+BALANCE!K544</f>
        <v>0</v>
      </c>
      <c r="L122" s="76">
        <f>+BALANCE!L544</f>
        <v>0</v>
      </c>
      <c r="M122" s="76">
        <f>+BALANCE!M544</f>
        <v>0</v>
      </c>
      <c r="N122" s="76">
        <f>+BALANCE!N544</f>
        <v>45.031269999999999</v>
      </c>
      <c r="O122" s="76">
        <f>+BALANCE!O544</f>
        <v>45.031269999999999</v>
      </c>
      <c r="P122" s="76">
        <f>+BALANCE!P544</f>
        <v>45.031269999999999</v>
      </c>
    </row>
    <row r="123" spans="1:16">
      <c r="A123" s="100">
        <v>117</v>
      </c>
      <c r="B123" s="32">
        <f>+BALANCE!B549</f>
        <v>1899</v>
      </c>
      <c r="C123" s="33" t="str">
        <f>+BALANCE!C549</f>
        <v>(Depreciación acumulada)</v>
      </c>
      <c r="D123" s="76">
        <f>+BALANCE!D549</f>
        <v>0</v>
      </c>
      <c r="E123" s="76">
        <f>+BALANCE!E549</f>
        <v>0</v>
      </c>
      <c r="F123" s="76">
        <f>+BALANCE!F549</f>
        <v>0</v>
      </c>
      <c r="G123" s="76">
        <f>+BALANCE!G549</f>
        <v>0</v>
      </c>
      <c r="H123" s="76">
        <f>+BALANCE!H549</f>
        <v>0</v>
      </c>
      <c r="I123" s="76">
        <f>+BALANCE!I549</f>
        <v>0</v>
      </c>
      <c r="J123" s="76">
        <f>+BALANCE!J549</f>
        <v>0</v>
      </c>
      <c r="K123" s="76">
        <f>+BALANCE!K549</f>
        <v>0</v>
      </c>
      <c r="L123" s="76">
        <f>+BALANCE!L549</f>
        <v>0</v>
      </c>
      <c r="M123" s="76">
        <f>+BALANCE!M549</f>
        <v>0</v>
      </c>
      <c r="N123" s="76">
        <f>+BALANCE!N549</f>
        <v>0</v>
      </c>
      <c r="O123" s="76">
        <f>+BALANCE!O549</f>
        <v>-2.3410799999999998</v>
      </c>
      <c r="P123" s="76">
        <f>+BALANCE!P549</f>
        <v>-4.8476800000000004</v>
      </c>
    </row>
    <row r="124" spans="1:16">
      <c r="A124" s="100">
        <v>118</v>
      </c>
      <c r="B124" s="32">
        <f>+BALANCE!B558</f>
        <v>19</v>
      </c>
      <c r="C124" s="33" t="str">
        <f>+BALANCE!C558</f>
        <v>OTROS ACTIVOS</v>
      </c>
      <c r="D124" s="76">
        <f>+BALANCE!D558</f>
        <v>0</v>
      </c>
      <c r="E124" s="76">
        <f>+BALANCE!E558</f>
        <v>0</v>
      </c>
      <c r="F124" s="76">
        <f>+BALANCE!F558</f>
        <v>0</v>
      </c>
      <c r="G124" s="76">
        <f>+BALANCE!G558</f>
        <v>0</v>
      </c>
      <c r="H124" s="76">
        <f>+BALANCE!H558</f>
        <v>0</v>
      </c>
      <c r="I124" s="76">
        <f>+BALANCE!I558</f>
        <v>0</v>
      </c>
      <c r="J124" s="76">
        <f>+BALANCE!J558</f>
        <v>0</v>
      </c>
      <c r="K124" s="76">
        <f>+BALANCE!K558</f>
        <v>0</v>
      </c>
      <c r="L124" s="76">
        <f>+BALANCE!L558</f>
        <v>0</v>
      </c>
      <c r="M124" s="76">
        <f>+BALANCE!M558</f>
        <v>0</v>
      </c>
      <c r="N124" s="76">
        <f>+BALANCE!N558</f>
        <v>5.0771199999999999</v>
      </c>
      <c r="O124" s="76">
        <f>+BALANCE!O558</f>
        <v>3.9775500000000004</v>
      </c>
      <c r="P124" s="76">
        <f>+BALANCE!P558</f>
        <v>3.8639099999999997</v>
      </c>
    </row>
    <row r="125" spans="1:16">
      <c r="A125" s="100">
        <v>119</v>
      </c>
      <c r="B125" s="32">
        <f>+BALANCE!B559</f>
        <v>1901</v>
      </c>
      <c r="C125" s="33" t="str">
        <f>+BALANCE!C559</f>
        <v>Inversiones en acciones y participaciones</v>
      </c>
      <c r="D125" s="76">
        <f>+BALANCE!D559</f>
        <v>0</v>
      </c>
      <c r="E125" s="76">
        <f>+BALANCE!E559</f>
        <v>0</v>
      </c>
      <c r="F125" s="76">
        <f>+BALANCE!F559</f>
        <v>0</v>
      </c>
      <c r="G125" s="76">
        <f>+BALANCE!G559</f>
        <v>0</v>
      </c>
      <c r="H125" s="76">
        <f>+BALANCE!H559</f>
        <v>0</v>
      </c>
      <c r="I125" s="76">
        <f>+BALANCE!I559</f>
        <v>0</v>
      </c>
      <c r="J125" s="76">
        <f>+BALANCE!J559</f>
        <v>0</v>
      </c>
      <c r="K125" s="76">
        <f>+BALANCE!K559</f>
        <v>0</v>
      </c>
      <c r="L125" s="76">
        <f>+BALANCE!L559</f>
        <v>0</v>
      </c>
      <c r="M125" s="76">
        <f>+BALANCE!M559</f>
        <v>0</v>
      </c>
      <c r="N125" s="76">
        <f>+BALANCE!N559</f>
        <v>0</v>
      </c>
      <c r="O125" s="76">
        <f>+BALANCE!O559</f>
        <v>0</v>
      </c>
      <c r="P125" s="76">
        <f>+BALANCE!P559</f>
        <v>0</v>
      </c>
    </row>
    <row r="126" spans="1:16">
      <c r="A126" s="100">
        <v>120</v>
      </c>
      <c r="B126" s="32">
        <f>+BALANCE!B565</f>
        <v>1902</v>
      </c>
      <c r="C126" s="33" t="str">
        <f>+BALANCE!C565</f>
        <v>Derechos fiduciarios</v>
      </c>
      <c r="D126" s="76">
        <f>+BALANCE!D565</f>
        <v>0</v>
      </c>
      <c r="E126" s="76">
        <f>+BALANCE!E565</f>
        <v>0</v>
      </c>
      <c r="F126" s="76">
        <f>+BALANCE!F565</f>
        <v>0</v>
      </c>
      <c r="G126" s="76">
        <f>+BALANCE!G565</f>
        <v>0</v>
      </c>
      <c r="H126" s="76">
        <f>+BALANCE!H565</f>
        <v>0</v>
      </c>
      <c r="I126" s="76">
        <f>+BALANCE!I565</f>
        <v>0</v>
      </c>
      <c r="J126" s="76">
        <f>+BALANCE!J565</f>
        <v>0</v>
      </c>
      <c r="K126" s="76">
        <f>+BALANCE!K565</f>
        <v>0</v>
      </c>
      <c r="L126" s="76">
        <f>+BALANCE!L565</f>
        <v>0</v>
      </c>
      <c r="M126" s="76">
        <f>+BALANCE!M565</f>
        <v>0</v>
      </c>
      <c r="N126" s="76">
        <f>+BALANCE!N565</f>
        <v>0</v>
      </c>
      <c r="O126" s="76">
        <f>+BALANCE!O565</f>
        <v>0</v>
      </c>
      <c r="P126" s="76">
        <f>+BALANCE!P565</f>
        <v>0</v>
      </c>
    </row>
    <row r="127" spans="1:16">
      <c r="A127" s="100">
        <v>121</v>
      </c>
      <c r="B127" s="32">
        <f>+BALANCE!B586</f>
        <v>1903</v>
      </c>
      <c r="C127" s="33" t="str">
        <f>+BALANCE!C586</f>
        <v>Otras inversiones en participaciones</v>
      </c>
      <c r="D127" s="76">
        <f>+BALANCE!D586</f>
        <v>0</v>
      </c>
      <c r="E127" s="76">
        <f>+BALANCE!E586</f>
        <v>0</v>
      </c>
      <c r="F127" s="76">
        <f>+BALANCE!F586</f>
        <v>0</v>
      </c>
      <c r="G127" s="76">
        <f>+BALANCE!G586</f>
        <v>0</v>
      </c>
      <c r="H127" s="76">
        <f>+BALANCE!H586</f>
        <v>0</v>
      </c>
      <c r="I127" s="76">
        <f>+BALANCE!I586</f>
        <v>0</v>
      </c>
      <c r="J127" s="76">
        <f>+BALANCE!J586</f>
        <v>0</v>
      </c>
      <c r="K127" s="76">
        <f>+BALANCE!K586</f>
        <v>0</v>
      </c>
      <c r="L127" s="76">
        <f>+BALANCE!L586</f>
        <v>0</v>
      </c>
      <c r="M127" s="76">
        <f>+BALANCE!M586</f>
        <v>0</v>
      </c>
      <c r="N127" s="76">
        <f>+BALANCE!N586</f>
        <v>0</v>
      </c>
      <c r="O127" s="76">
        <f>+BALANCE!O586</f>
        <v>0</v>
      </c>
      <c r="P127" s="76">
        <f>+BALANCE!P586</f>
        <v>0</v>
      </c>
    </row>
    <row r="128" spans="1:16">
      <c r="A128" s="100">
        <v>122</v>
      </c>
      <c r="B128" s="32">
        <f>+BALANCE!B589</f>
        <v>1904</v>
      </c>
      <c r="C128" s="33" t="str">
        <f>+BALANCE!C589</f>
        <v>Gastos y pagos anticipados</v>
      </c>
      <c r="D128" s="76">
        <f>+BALANCE!D589</f>
        <v>0</v>
      </c>
      <c r="E128" s="76">
        <f>+BALANCE!E589</f>
        <v>0</v>
      </c>
      <c r="F128" s="76">
        <f>+BALANCE!F589</f>
        <v>0</v>
      </c>
      <c r="G128" s="76">
        <f>+BALANCE!G589</f>
        <v>0</v>
      </c>
      <c r="H128" s="76">
        <f>+BALANCE!H589</f>
        <v>0</v>
      </c>
      <c r="I128" s="76">
        <f>+BALANCE!I589</f>
        <v>0</v>
      </c>
      <c r="J128" s="76">
        <f>+BALANCE!J589</f>
        <v>0</v>
      </c>
      <c r="K128" s="76">
        <f>+BALANCE!K589</f>
        <v>0</v>
      </c>
      <c r="L128" s="76">
        <f>+BALANCE!L589</f>
        <v>0</v>
      </c>
      <c r="M128" s="76">
        <f>+BALANCE!M589</f>
        <v>0</v>
      </c>
      <c r="N128" s="76">
        <f>+BALANCE!N589</f>
        <v>0.98592999999999997</v>
      </c>
      <c r="O128" s="76">
        <f>+BALANCE!O589</f>
        <v>0</v>
      </c>
      <c r="P128" s="76">
        <f>+BALANCE!P589</f>
        <v>0</v>
      </c>
    </row>
    <row r="129" spans="1:16">
      <c r="A129" s="100">
        <v>123</v>
      </c>
      <c r="B129" s="32">
        <f>+BALANCE!B594</f>
        <v>1905</v>
      </c>
      <c r="C129" s="33" t="str">
        <f>+BALANCE!C594</f>
        <v>Gastos diferidos</v>
      </c>
      <c r="D129" s="76">
        <f>+BALANCE!D594</f>
        <v>0</v>
      </c>
      <c r="E129" s="76">
        <f>+BALANCE!E594</f>
        <v>0</v>
      </c>
      <c r="F129" s="76">
        <f>+BALANCE!F594</f>
        <v>0</v>
      </c>
      <c r="G129" s="76">
        <f>+BALANCE!G594</f>
        <v>0</v>
      </c>
      <c r="H129" s="76">
        <f>+BALANCE!H594</f>
        <v>0</v>
      </c>
      <c r="I129" s="76">
        <f>+BALANCE!I594</f>
        <v>0</v>
      </c>
      <c r="J129" s="76">
        <f>+BALANCE!J594</f>
        <v>0</v>
      </c>
      <c r="K129" s="76">
        <f>+BALANCE!K594</f>
        <v>0</v>
      </c>
      <c r="L129" s="76">
        <f>+BALANCE!L594</f>
        <v>0</v>
      </c>
      <c r="M129" s="76">
        <f>+BALANCE!M594</f>
        <v>0</v>
      </c>
      <c r="N129" s="76">
        <f>+BALANCE!N594</f>
        <v>4.0911900000000001</v>
      </c>
      <c r="O129" s="76">
        <f>+BALANCE!O594</f>
        <v>3.9775500000000004</v>
      </c>
      <c r="P129" s="76">
        <f>+BALANCE!P594</f>
        <v>3.8639099999999997</v>
      </c>
    </row>
    <row r="130" spans="1:16">
      <c r="A130" s="100">
        <v>124</v>
      </c>
      <c r="B130" s="32">
        <f>+BALANCE!B603</f>
        <v>1906</v>
      </c>
      <c r="C130" s="33" t="str">
        <f>+BALANCE!C603</f>
        <v>Materiales, mercaderías e insumos</v>
      </c>
      <c r="D130" s="76">
        <f>+BALANCE!D603</f>
        <v>0</v>
      </c>
      <c r="E130" s="76">
        <f>+BALANCE!E603</f>
        <v>0</v>
      </c>
      <c r="F130" s="76">
        <f>+BALANCE!F603</f>
        <v>0</v>
      </c>
      <c r="G130" s="76">
        <f>+BALANCE!G603</f>
        <v>0</v>
      </c>
      <c r="H130" s="76">
        <f>+BALANCE!H603</f>
        <v>0</v>
      </c>
      <c r="I130" s="76">
        <f>+BALANCE!I603</f>
        <v>0</v>
      </c>
      <c r="J130" s="76">
        <f>+BALANCE!J603</f>
        <v>0</v>
      </c>
      <c r="K130" s="76">
        <f>+BALANCE!K603</f>
        <v>0</v>
      </c>
      <c r="L130" s="76">
        <f>+BALANCE!L603</f>
        <v>0</v>
      </c>
      <c r="M130" s="76">
        <f>+BALANCE!M603</f>
        <v>0</v>
      </c>
      <c r="N130" s="76">
        <f>+BALANCE!N603</f>
        <v>0</v>
      </c>
      <c r="O130" s="76">
        <f>+BALANCE!O603</f>
        <v>0</v>
      </c>
      <c r="P130" s="76">
        <f>+BALANCE!P603</f>
        <v>0</v>
      </c>
    </row>
    <row r="131" spans="1:16">
      <c r="A131" s="100">
        <v>125</v>
      </c>
      <c r="B131" s="32">
        <f>+BALANCE!B607</f>
        <v>1907</v>
      </c>
      <c r="C131" s="33" t="str">
        <f>+BALANCE!C607</f>
        <v>Fondo de seguro de depósitos  e hipotecas</v>
      </c>
      <c r="D131" s="76">
        <f>+BALANCE!D607</f>
        <v>0</v>
      </c>
      <c r="E131" s="76">
        <f>+BALANCE!E607</f>
        <v>0</v>
      </c>
      <c r="F131" s="76">
        <f>+BALANCE!F607</f>
        <v>0</v>
      </c>
      <c r="G131" s="76">
        <f>+BALANCE!G607</f>
        <v>0</v>
      </c>
      <c r="H131" s="76">
        <f>+BALANCE!H607</f>
        <v>0</v>
      </c>
      <c r="I131" s="76">
        <f>+BALANCE!I607</f>
        <v>0</v>
      </c>
      <c r="J131" s="76">
        <f>+BALANCE!J607</f>
        <v>0</v>
      </c>
      <c r="K131" s="76">
        <f>+BALANCE!K607</f>
        <v>0</v>
      </c>
      <c r="L131" s="76">
        <f>+BALANCE!L607</f>
        <v>0</v>
      </c>
      <c r="M131" s="76">
        <f>+BALANCE!M607</f>
        <v>0</v>
      </c>
      <c r="N131" s="76">
        <f>+BALANCE!N607</f>
        <v>0</v>
      </c>
      <c r="O131" s="76">
        <f>+BALANCE!O607</f>
        <v>0</v>
      </c>
      <c r="P131" s="76">
        <f>+BALANCE!P607</f>
        <v>0</v>
      </c>
    </row>
    <row r="132" spans="1:16">
      <c r="A132" s="100">
        <v>126</v>
      </c>
      <c r="B132" s="32">
        <f>+BALANCE!B610</f>
        <v>1990</v>
      </c>
      <c r="C132" s="33" t="str">
        <f>+BALANCE!C610</f>
        <v>Otros</v>
      </c>
      <c r="D132" s="76">
        <f>+BALANCE!D610</f>
        <v>0</v>
      </c>
      <c r="E132" s="76">
        <f>+BALANCE!E610</f>
        <v>0</v>
      </c>
      <c r="F132" s="76">
        <f>+BALANCE!F610</f>
        <v>0</v>
      </c>
      <c r="G132" s="76">
        <f>+BALANCE!G610</f>
        <v>0</v>
      </c>
      <c r="H132" s="76">
        <f>+BALANCE!H610</f>
        <v>0</v>
      </c>
      <c r="I132" s="76">
        <f>+BALANCE!I610</f>
        <v>0</v>
      </c>
      <c r="J132" s="76">
        <f>+BALANCE!J610</f>
        <v>0</v>
      </c>
      <c r="K132" s="76">
        <f>+BALANCE!K610</f>
        <v>0</v>
      </c>
      <c r="L132" s="76">
        <f>+BALANCE!L610</f>
        <v>0</v>
      </c>
      <c r="M132" s="76">
        <f>+BALANCE!M610</f>
        <v>0</v>
      </c>
      <c r="N132" s="76">
        <f>+BALANCE!N610</f>
        <v>0</v>
      </c>
      <c r="O132" s="76">
        <f>+BALANCE!O610</f>
        <v>0</v>
      </c>
      <c r="P132" s="76">
        <f>+BALANCE!P610</f>
        <v>0</v>
      </c>
    </row>
    <row r="133" spans="1:16">
      <c r="A133" s="100">
        <v>127</v>
      </c>
      <c r="B133" s="32">
        <f>+BALANCE!B617</f>
        <v>1999</v>
      </c>
      <c r="C133" s="33" t="str">
        <f>+BALANCE!C617</f>
        <v>(Provisión para otros activos irrecuperables)</v>
      </c>
      <c r="D133" s="76">
        <f>+BALANCE!D617</f>
        <v>0</v>
      </c>
      <c r="E133" s="76">
        <f>+BALANCE!E617</f>
        <v>0</v>
      </c>
      <c r="F133" s="76">
        <f>+BALANCE!F617</f>
        <v>0</v>
      </c>
      <c r="G133" s="76">
        <f>+BALANCE!G617</f>
        <v>0</v>
      </c>
      <c r="H133" s="76">
        <f>+BALANCE!H617</f>
        <v>0</v>
      </c>
      <c r="I133" s="76">
        <f>+BALANCE!I617</f>
        <v>0</v>
      </c>
      <c r="J133" s="76">
        <f>+BALANCE!J617</f>
        <v>0</v>
      </c>
      <c r="K133" s="76">
        <f>+BALANCE!K617</f>
        <v>0</v>
      </c>
      <c r="L133" s="76">
        <f>+BALANCE!L617</f>
        <v>0</v>
      </c>
      <c r="M133" s="76">
        <f>+BALANCE!M617</f>
        <v>0</v>
      </c>
      <c r="N133" s="76">
        <f>+BALANCE!N617</f>
        <v>0</v>
      </c>
      <c r="O133" s="76">
        <f>+BALANCE!O617</f>
        <v>0</v>
      </c>
      <c r="P133" s="76">
        <f>+BALANCE!P617</f>
        <v>0</v>
      </c>
    </row>
    <row r="134" spans="1:16" ht="15">
      <c r="A134" s="100">
        <v>128</v>
      </c>
      <c r="B134" s="32"/>
      <c r="C134" s="44" t="str">
        <f>+BALANCE!C621</f>
        <v>TOTAL ACTIVO</v>
      </c>
      <c r="D134" s="77">
        <f>+BALANCE!D621</f>
        <v>0</v>
      </c>
      <c r="E134" s="77">
        <f>+BALANCE!E621</f>
        <v>0</v>
      </c>
      <c r="F134" s="77">
        <f>+BALANCE!F621</f>
        <v>0</v>
      </c>
      <c r="G134" s="77">
        <f>+BALANCE!G621</f>
        <v>0</v>
      </c>
      <c r="H134" s="77">
        <f>+BALANCE!H621</f>
        <v>0</v>
      </c>
      <c r="I134" s="77">
        <f>+BALANCE!I621</f>
        <v>0</v>
      </c>
      <c r="J134" s="77">
        <f>+BALANCE!J621</f>
        <v>0</v>
      </c>
      <c r="K134" s="77">
        <f>+BALANCE!K621</f>
        <v>0</v>
      </c>
      <c r="L134" s="77">
        <f>+BALANCE!L621</f>
        <v>0</v>
      </c>
      <c r="M134" s="77">
        <f>+BALANCE!M621</f>
        <v>0</v>
      </c>
      <c r="N134" s="77">
        <f>+BALANCE!N621</f>
        <v>250.73104000000001</v>
      </c>
      <c r="O134" s="77">
        <f>+BALANCE!O621</f>
        <v>258.18752000000001</v>
      </c>
      <c r="P134" s="77">
        <f>+BALANCE!P621</f>
        <v>265.39591999999999</v>
      </c>
    </row>
    <row r="135" spans="1:16" ht="15">
      <c r="A135" s="100">
        <v>129</v>
      </c>
      <c r="B135" s="32"/>
      <c r="C135" s="44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  <c r="O135" s="77"/>
      <c r="P135" s="77"/>
    </row>
    <row r="136" spans="1:16" ht="15">
      <c r="A136" s="100">
        <v>130</v>
      </c>
      <c r="B136" s="32"/>
      <c r="C136" s="44" t="str">
        <f>+BALANCE!C623</f>
        <v>GASTOS</v>
      </c>
      <c r="D136" s="77">
        <f>+BALANCE!D623</f>
        <v>0</v>
      </c>
      <c r="E136" s="77">
        <f>+BALANCE!E623</f>
        <v>0</v>
      </c>
      <c r="F136" s="77">
        <f>+BALANCE!F623</f>
        <v>0</v>
      </c>
      <c r="G136" s="77">
        <f>+BALANCE!G623</f>
        <v>0</v>
      </c>
      <c r="H136" s="77">
        <f>+BALANCE!H623</f>
        <v>0</v>
      </c>
      <c r="I136" s="77">
        <f>+BALANCE!I623</f>
        <v>0</v>
      </c>
      <c r="J136" s="77">
        <f>+BALANCE!J623</f>
        <v>0</v>
      </c>
      <c r="K136" s="77">
        <f>+BALANCE!K623</f>
        <v>0</v>
      </c>
      <c r="L136" s="77">
        <f>+BALANCE!L623</f>
        <v>0</v>
      </c>
      <c r="M136" s="77">
        <f>+BALANCE!M623</f>
        <v>0</v>
      </c>
      <c r="N136" s="77">
        <f>+BALANCE!N623</f>
        <v>12.52801</v>
      </c>
      <c r="O136" s="77">
        <f>+BALANCE!O623</f>
        <v>51.403860000000002</v>
      </c>
      <c r="P136" s="77">
        <f>+BALANCE!P623</f>
        <v>88.347859999999997</v>
      </c>
    </row>
    <row r="137" spans="1:16" ht="15">
      <c r="A137" s="100">
        <v>131</v>
      </c>
      <c r="B137" s="32"/>
      <c r="C137" s="44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</row>
    <row r="138" spans="1:16" ht="15">
      <c r="A138" s="100">
        <v>132</v>
      </c>
      <c r="B138" s="32"/>
      <c r="C138" s="44" t="str">
        <f>+BALANCE!C625</f>
        <v>TOTAL ACTIVO Y GASTOS</v>
      </c>
      <c r="D138" s="77">
        <f>+BALANCE!D625</f>
        <v>0</v>
      </c>
      <c r="E138" s="77">
        <f>+BALANCE!E625</f>
        <v>0</v>
      </c>
      <c r="F138" s="77">
        <f>+BALANCE!F625</f>
        <v>0</v>
      </c>
      <c r="G138" s="77">
        <f>+BALANCE!G625</f>
        <v>0</v>
      </c>
      <c r="H138" s="77">
        <f>+BALANCE!H625</f>
        <v>0</v>
      </c>
      <c r="I138" s="77">
        <f>+BALANCE!I625</f>
        <v>0</v>
      </c>
      <c r="J138" s="77">
        <f>+BALANCE!J625</f>
        <v>0</v>
      </c>
      <c r="K138" s="77">
        <f>+BALANCE!K625</f>
        <v>0</v>
      </c>
      <c r="L138" s="77">
        <f>+BALANCE!L625</f>
        <v>0</v>
      </c>
      <c r="M138" s="77">
        <f>+BALANCE!M625</f>
        <v>0</v>
      </c>
      <c r="N138" s="77">
        <f>+BALANCE!N625</f>
        <v>263.25905</v>
      </c>
      <c r="O138" s="77">
        <f>+BALANCE!O625</f>
        <v>309.59138000000002</v>
      </c>
      <c r="P138" s="77">
        <f>+BALANCE!P625</f>
        <v>353.74378000000002</v>
      </c>
    </row>
    <row r="139" spans="1:16" ht="15">
      <c r="A139" s="100">
        <v>133</v>
      </c>
      <c r="B139" s="32"/>
      <c r="C139" s="44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77"/>
      <c r="O139" s="77"/>
      <c r="P139" s="77"/>
    </row>
    <row r="140" spans="1:16" ht="15">
      <c r="A140" s="100">
        <v>134</v>
      </c>
      <c r="B140" s="32"/>
      <c r="C140" s="44" t="str">
        <f>+BALANCE!C627</f>
        <v>PASIVO</v>
      </c>
      <c r="D140" s="77">
        <f>+BALANCE!D627</f>
        <v>0</v>
      </c>
      <c r="E140" s="77">
        <f>+BALANCE!E627</f>
        <v>0</v>
      </c>
      <c r="F140" s="77">
        <f>+BALANCE!F627</f>
        <v>0</v>
      </c>
      <c r="G140" s="77">
        <f>+BALANCE!G627</f>
        <v>0</v>
      </c>
      <c r="H140" s="77">
        <f>+BALANCE!H627</f>
        <v>0</v>
      </c>
      <c r="I140" s="77">
        <f>+BALANCE!I627</f>
        <v>0</v>
      </c>
      <c r="J140" s="77">
        <f>+BALANCE!J627</f>
        <v>0</v>
      </c>
      <c r="K140" s="77">
        <f>+BALANCE!K627</f>
        <v>0</v>
      </c>
      <c r="L140" s="77">
        <f>+BALANCE!L627</f>
        <v>0</v>
      </c>
      <c r="M140" s="77">
        <f>+BALANCE!M627</f>
        <v>0</v>
      </c>
      <c r="N140" s="77">
        <f>+BALANCE!N627</f>
        <v>2.7884000000000002</v>
      </c>
      <c r="O140" s="77">
        <f>+BALANCE!O627</f>
        <v>5.0722800000000001</v>
      </c>
      <c r="P140" s="77">
        <f>+BALANCE!P627</f>
        <v>3.9583200000000001</v>
      </c>
    </row>
    <row r="141" spans="1:16">
      <c r="A141" s="100">
        <v>135</v>
      </c>
      <c r="B141" s="32">
        <f>+BALANCE!B628</f>
        <v>21</v>
      </c>
      <c r="C141" s="33" t="str">
        <f>+BALANCE!C628</f>
        <v>OBLIGACIONES CON EL PUBLICO</v>
      </c>
      <c r="D141" s="76">
        <f>+BALANCE!D628</f>
        <v>0</v>
      </c>
      <c r="E141" s="76">
        <f>+BALANCE!E628</f>
        <v>0</v>
      </c>
      <c r="F141" s="76">
        <f>+BALANCE!F628</f>
        <v>0</v>
      </c>
      <c r="G141" s="76">
        <f>+BALANCE!G628</f>
        <v>0</v>
      </c>
      <c r="H141" s="76">
        <f>+BALANCE!H628</f>
        <v>0</v>
      </c>
      <c r="I141" s="76">
        <f>+BALANCE!I628</f>
        <v>0</v>
      </c>
      <c r="J141" s="76">
        <f>+BALANCE!J628</f>
        <v>0</v>
      </c>
      <c r="K141" s="76">
        <f>+BALANCE!K628</f>
        <v>0</v>
      </c>
      <c r="L141" s="76">
        <f>+BALANCE!L628</f>
        <v>0</v>
      </c>
      <c r="M141" s="76">
        <f>+BALANCE!M628</f>
        <v>0</v>
      </c>
      <c r="N141" s="76">
        <f>+BALANCE!N628</f>
        <v>0</v>
      </c>
      <c r="O141" s="76">
        <f>+BALANCE!O628</f>
        <v>0</v>
      </c>
      <c r="P141" s="76">
        <f>+BALANCE!P628</f>
        <v>0</v>
      </c>
    </row>
    <row r="142" spans="1:16">
      <c r="A142" s="100">
        <v>136</v>
      </c>
      <c r="B142" s="32">
        <f>+BALANCE!B629</f>
        <v>2101</v>
      </c>
      <c r="C142" s="33" t="str">
        <f>+BALANCE!C629</f>
        <v>Depósitos a la vista</v>
      </c>
      <c r="D142" s="76">
        <f>+BALANCE!D629</f>
        <v>0</v>
      </c>
      <c r="E142" s="76">
        <f>+BALANCE!E629</f>
        <v>0</v>
      </c>
      <c r="F142" s="76">
        <f>+BALANCE!F629</f>
        <v>0</v>
      </c>
      <c r="G142" s="76">
        <f>+BALANCE!G629</f>
        <v>0</v>
      </c>
      <c r="H142" s="76">
        <f>+BALANCE!H629</f>
        <v>0</v>
      </c>
      <c r="I142" s="76">
        <f>+BALANCE!I629</f>
        <v>0</v>
      </c>
      <c r="J142" s="76">
        <f>+BALANCE!J629</f>
        <v>0</v>
      </c>
      <c r="K142" s="76">
        <f>+BALANCE!K629</f>
        <v>0</v>
      </c>
      <c r="L142" s="76">
        <f>+BALANCE!L629</f>
        <v>0</v>
      </c>
      <c r="M142" s="76">
        <f>+BALANCE!M629</f>
        <v>0</v>
      </c>
      <c r="N142" s="76">
        <f>+BALANCE!N629</f>
        <v>0</v>
      </c>
      <c r="O142" s="76">
        <f>+BALANCE!O629</f>
        <v>0</v>
      </c>
      <c r="P142" s="76">
        <f>+BALANCE!P629</f>
        <v>0</v>
      </c>
    </row>
    <row r="143" spans="1:16">
      <c r="A143" s="100">
        <v>137</v>
      </c>
      <c r="B143" s="32">
        <f>+BALANCE!B630</f>
        <v>210105</v>
      </c>
      <c r="C143" s="33" t="str">
        <f>+BALANCE!C630</f>
        <v>Depósitos monetarios que generan intereses</v>
      </c>
      <c r="D143" s="76">
        <f>+BALANCE!D630</f>
        <v>0</v>
      </c>
      <c r="E143" s="76">
        <f>+BALANCE!E630</f>
        <v>0</v>
      </c>
      <c r="F143" s="76">
        <f>+BALANCE!F630</f>
        <v>0</v>
      </c>
      <c r="G143" s="76">
        <f>+BALANCE!G630</f>
        <v>0</v>
      </c>
      <c r="H143" s="76">
        <f>+BALANCE!H630</f>
        <v>0</v>
      </c>
      <c r="I143" s="76">
        <f>+BALANCE!I630</f>
        <v>0</v>
      </c>
      <c r="J143" s="76">
        <f>+BALANCE!J630</f>
        <v>0</v>
      </c>
      <c r="K143" s="76">
        <f>+BALANCE!K630</f>
        <v>0</v>
      </c>
      <c r="L143" s="76">
        <f>+BALANCE!L630</f>
        <v>0</v>
      </c>
      <c r="M143" s="76">
        <f>+BALANCE!M630</f>
        <v>0</v>
      </c>
      <c r="N143" s="76">
        <f>+BALANCE!N630</f>
        <v>0</v>
      </c>
      <c r="O143" s="76">
        <f>+BALANCE!O630</f>
        <v>0</v>
      </c>
      <c r="P143" s="76">
        <f>+BALANCE!P630</f>
        <v>0</v>
      </c>
    </row>
    <row r="144" spans="1:16">
      <c r="A144" s="100">
        <v>138</v>
      </c>
      <c r="B144" s="32">
        <f>+BALANCE!B631</f>
        <v>210110</v>
      </c>
      <c r="C144" s="33" t="str">
        <f>+BALANCE!C631</f>
        <v>Depósitos monetarios que no generan intereses</v>
      </c>
      <c r="D144" s="76">
        <f>+BALANCE!D631</f>
        <v>0</v>
      </c>
      <c r="E144" s="76">
        <f>+BALANCE!E631</f>
        <v>0</v>
      </c>
      <c r="F144" s="76">
        <f>+BALANCE!F631</f>
        <v>0</v>
      </c>
      <c r="G144" s="76">
        <f>+BALANCE!G631</f>
        <v>0</v>
      </c>
      <c r="H144" s="76">
        <f>+BALANCE!H631</f>
        <v>0</v>
      </c>
      <c r="I144" s="76">
        <f>+BALANCE!I631</f>
        <v>0</v>
      </c>
      <c r="J144" s="76">
        <f>+BALANCE!J631</f>
        <v>0</v>
      </c>
      <c r="K144" s="76">
        <f>+BALANCE!K631</f>
        <v>0</v>
      </c>
      <c r="L144" s="76">
        <f>+BALANCE!L631</f>
        <v>0</v>
      </c>
      <c r="M144" s="76">
        <f>+BALANCE!M631</f>
        <v>0</v>
      </c>
      <c r="N144" s="76">
        <f>+BALANCE!N631</f>
        <v>0</v>
      </c>
      <c r="O144" s="76">
        <f>+BALANCE!O631</f>
        <v>0</v>
      </c>
      <c r="P144" s="76">
        <f>+BALANCE!P631</f>
        <v>0</v>
      </c>
    </row>
    <row r="145" spans="1:16">
      <c r="A145" s="100">
        <v>139</v>
      </c>
      <c r="B145" s="32">
        <f>+BALANCE!B632</f>
        <v>210115</v>
      </c>
      <c r="C145" s="33" t="str">
        <f>+BALANCE!C632</f>
        <v>Depósitos monetarios de instituciones financieras</v>
      </c>
      <c r="D145" s="76">
        <f>+BALANCE!D632</f>
        <v>0</v>
      </c>
      <c r="E145" s="76">
        <f>+BALANCE!E632</f>
        <v>0</v>
      </c>
      <c r="F145" s="76">
        <f>+BALANCE!F632</f>
        <v>0</v>
      </c>
      <c r="G145" s="76">
        <f>+BALANCE!G632</f>
        <v>0</v>
      </c>
      <c r="H145" s="76">
        <f>+BALANCE!H632</f>
        <v>0</v>
      </c>
      <c r="I145" s="76">
        <f>+BALANCE!I632</f>
        <v>0</v>
      </c>
      <c r="J145" s="76">
        <f>+BALANCE!J632</f>
        <v>0</v>
      </c>
      <c r="K145" s="76">
        <f>+BALANCE!K632</f>
        <v>0</v>
      </c>
      <c r="L145" s="76">
        <f>+BALANCE!L632</f>
        <v>0</v>
      </c>
      <c r="M145" s="76">
        <f>+BALANCE!M632</f>
        <v>0</v>
      </c>
      <c r="N145" s="76">
        <f>+BALANCE!N632</f>
        <v>0</v>
      </c>
      <c r="O145" s="76">
        <f>+BALANCE!O632</f>
        <v>0</v>
      </c>
      <c r="P145" s="76">
        <f>+BALANCE!P632</f>
        <v>0</v>
      </c>
    </row>
    <row r="146" spans="1:16">
      <c r="A146" s="100">
        <v>140</v>
      </c>
      <c r="B146" s="32">
        <f>+BALANCE!B633</f>
        <v>210120</v>
      </c>
      <c r="C146" s="33" t="str">
        <f>+BALANCE!C633</f>
        <v>Ejecución  presupuestaria</v>
      </c>
      <c r="D146" s="76">
        <f>+BALANCE!D633</f>
        <v>0</v>
      </c>
      <c r="E146" s="76">
        <f>+BALANCE!E633</f>
        <v>0</v>
      </c>
      <c r="F146" s="76">
        <f>+BALANCE!F633</f>
        <v>0</v>
      </c>
      <c r="G146" s="76">
        <f>+BALANCE!G633</f>
        <v>0</v>
      </c>
      <c r="H146" s="76">
        <f>+BALANCE!H633</f>
        <v>0</v>
      </c>
      <c r="I146" s="76">
        <f>+BALANCE!I633</f>
        <v>0</v>
      </c>
      <c r="J146" s="76">
        <f>+BALANCE!J633</f>
        <v>0</v>
      </c>
      <c r="K146" s="76">
        <f>+BALANCE!K633</f>
        <v>0</v>
      </c>
      <c r="L146" s="76">
        <f>+BALANCE!L633</f>
        <v>0</v>
      </c>
      <c r="M146" s="76">
        <f>+BALANCE!M633</f>
        <v>0</v>
      </c>
      <c r="N146" s="76">
        <f>+BALANCE!N633</f>
        <v>0</v>
      </c>
      <c r="O146" s="76">
        <f>+BALANCE!O633</f>
        <v>0</v>
      </c>
      <c r="P146" s="76">
        <f>+BALANCE!P633</f>
        <v>0</v>
      </c>
    </row>
    <row r="147" spans="1:16">
      <c r="A147" s="100">
        <v>141</v>
      </c>
      <c r="B147" s="32">
        <f>+BALANCE!B634</f>
        <v>210125</v>
      </c>
      <c r="C147" s="33" t="str">
        <f>+BALANCE!C634</f>
        <v>Depósitos de otras instituciones para encaje</v>
      </c>
      <c r="D147" s="76">
        <f>+BALANCE!D634</f>
        <v>0</v>
      </c>
      <c r="E147" s="76">
        <f>+BALANCE!E634</f>
        <v>0</v>
      </c>
      <c r="F147" s="76">
        <f>+BALANCE!F634</f>
        <v>0</v>
      </c>
      <c r="G147" s="76">
        <f>+BALANCE!G634</f>
        <v>0</v>
      </c>
      <c r="H147" s="76">
        <f>+BALANCE!H634</f>
        <v>0</v>
      </c>
      <c r="I147" s="76">
        <f>+BALANCE!I634</f>
        <v>0</v>
      </c>
      <c r="J147" s="76">
        <f>+BALANCE!J634</f>
        <v>0</v>
      </c>
      <c r="K147" s="76">
        <f>+BALANCE!K634</f>
        <v>0</v>
      </c>
      <c r="L147" s="76">
        <f>+BALANCE!L634</f>
        <v>0</v>
      </c>
      <c r="M147" s="76">
        <f>+BALANCE!M634</f>
        <v>0</v>
      </c>
      <c r="N147" s="76">
        <f>+BALANCE!N634</f>
        <v>0</v>
      </c>
      <c r="O147" s="76">
        <f>+BALANCE!O634</f>
        <v>0</v>
      </c>
      <c r="P147" s="76">
        <f>+BALANCE!P634</f>
        <v>0</v>
      </c>
    </row>
    <row r="148" spans="1:16">
      <c r="A148" s="100">
        <v>142</v>
      </c>
      <c r="B148" s="32">
        <f>+BALANCE!B635</f>
        <v>210130</v>
      </c>
      <c r="C148" s="33" t="str">
        <f>+BALANCE!C635</f>
        <v>Cheques certificados</v>
      </c>
      <c r="D148" s="76">
        <f>+BALANCE!D635</f>
        <v>0</v>
      </c>
      <c r="E148" s="76">
        <f>+BALANCE!E635</f>
        <v>0</v>
      </c>
      <c r="F148" s="76">
        <f>+BALANCE!F635</f>
        <v>0</v>
      </c>
      <c r="G148" s="76">
        <f>+BALANCE!G635</f>
        <v>0</v>
      </c>
      <c r="H148" s="76">
        <f>+BALANCE!H635</f>
        <v>0</v>
      </c>
      <c r="I148" s="76">
        <f>+BALANCE!I635</f>
        <v>0</v>
      </c>
      <c r="J148" s="76">
        <f>+BALANCE!J635</f>
        <v>0</v>
      </c>
      <c r="K148" s="76">
        <f>+BALANCE!K635</f>
        <v>0</v>
      </c>
      <c r="L148" s="76">
        <f>+BALANCE!L635</f>
        <v>0</v>
      </c>
      <c r="M148" s="76">
        <f>+BALANCE!M635</f>
        <v>0</v>
      </c>
      <c r="N148" s="76">
        <f>+BALANCE!N635</f>
        <v>0</v>
      </c>
      <c r="O148" s="76">
        <f>+BALANCE!O635</f>
        <v>0</v>
      </c>
      <c r="P148" s="76">
        <f>+BALANCE!P635</f>
        <v>0</v>
      </c>
    </row>
    <row r="149" spans="1:16">
      <c r="A149" s="100">
        <v>143</v>
      </c>
      <c r="B149" s="32">
        <f>+BALANCE!B636</f>
        <v>210135</v>
      </c>
      <c r="C149" s="33" t="str">
        <f>+BALANCE!C636</f>
        <v>Depósitos de ahorro</v>
      </c>
      <c r="D149" s="76">
        <f>+BALANCE!D636</f>
        <v>0</v>
      </c>
      <c r="E149" s="76">
        <f>+BALANCE!E636</f>
        <v>0</v>
      </c>
      <c r="F149" s="76">
        <f>+BALANCE!F636</f>
        <v>0</v>
      </c>
      <c r="G149" s="76">
        <f>+BALANCE!G636</f>
        <v>0</v>
      </c>
      <c r="H149" s="76">
        <f>+BALANCE!H636</f>
        <v>0</v>
      </c>
      <c r="I149" s="76">
        <f>+BALANCE!I636</f>
        <v>0</v>
      </c>
      <c r="J149" s="76">
        <f>+BALANCE!J636</f>
        <v>0</v>
      </c>
      <c r="K149" s="76">
        <f>+BALANCE!K636</f>
        <v>0</v>
      </c>
      <c r="L149" s="76">
        <f>+BALANCE!L636</f>
        <v>0</v>
      </c>
      <c r="M149" s="76">
        <f>+BALANCE!M636</f>
        <v>0</v>
      </c>
      <c r="N149" s="76">
        <f>+BALANCE!N636</f>
        <v>0</v>
      </c>
      <c r="O149" s="76">
        <f>+BALANCE!O636</f>
        <v>0</v>
      </c>
      <c r="P149" s="76">
        <f>+BALANCE!P636</f>
        <v>0</v>
      </c>
    </row>
    <row r="150" spans="1:16">
      <c r="A150" s="100">
        <v>144</v>
      </c>
      <c r="B150" s="32">
        <f>+BALANCE!B637</f>
        <v>210140</v>
      </c>
      <c r="C150" s="33" t="str">
        <f>+BALANCE!C637</f>
        <v>Otros depósitos</v>
      </c>
      <c r="D150" s="76">
        <f>+BALANCE!D637</f>
        <v>0</v>
      </c>
      <c r="E150" s="76">
        <f>+BALANCE!E637</f>
        <v>0</v>
      </c>
      <c r="F150" s="76">
        <f>+BALANCE!F637</f>
        <v>0</v>
      </c>
      <c r="G150" s="76">
        <f>+BALANCE!G637</f>
        <v>0</v>
      </c>
      <c r="H150" s="76">
        <f>+BALANCE!H637</f>
        <v>0</v>
      </c>
      <c r="I150" s="76">
        <f>+BALANCE!I637</f>
        <v>0</v>
      </c>
      <c r="J150" s="76">
        <f>+BALANCE!J637</f>
        <v>0</v>
      </c>
      <c r="K150" s="76">
        <f>+BALANCE!K637</f>
        <v>0</v>
      </c>
      <c r="L150" s="76">
        <f>+BALANCE!L637</f>
        <v>0</v>
      </c>
      <c r="M150" s="76">
        <f>+BALANCE!M637</f>
        <v>0</v>
      </c>
      <c r="N150" s="76">
        <f>+BALANCE!N637</f>
        <v>0</v>
      </c>
      <c r="O150" s="76">
        <f>+BALANCE!O637</f>
        <v>0</v>
      </c>
      <c r="P150" s="76">
        <f>+BALANCE!P637</f>
        <v>0</v>
      </c>
    </row>
    <row r="151" spans="1:16">
      <c r="A151" s="100">
        <v>145</v>
      </c>
      <c r="B151" s="32">
        <f>+BALANCE!B638</f>
        <v>210145</v>
      </c>
      <c r="C151" s="33" t="str">
        <f>+BALANCE!C638</f>
        <v>Fondos de tarjetahabientes</v>
      </c>
      <c r="D151" s="76">
        <f>+BALANCE!D638</f>
        <v>0</v>
      </c>
      <c r="E151" s="76">
        <f>+BALANCE!E638</f>
        <v>0</v>
      </c>
      <c r="F151" s="76">
        <f>+BALANCE!F638</f>
        <v>0</v>
      </c>
      <c r="G151" s="76">
        <f>+BALANCE!G638</f>
        <v>0</v>
      </c>
      <c r="H151" s="76">
        <f>+BALANCE!H638</f>
        <v>0</v>
      </c>
      <c r="I151" s="76">
        <f>+BALANCE!I638</f>
        <v>0</v>
      </c>
      <c r="J151" s="76">
        <f>+BALANCE!J638</f>
        <v>0</v>
      </c>
      <c r="K151" s="76">
        <f>+BALANCE!K638</f>
        <v>0</v>
      </c>
      <c r="L151" s="76">
        <f>+BALANCE!L638</f>
        <v>0</v>
      </c>
      <c r="M151" s="76">
        <f>+BALANCE!M638</f>
        <v>0</v>
      </c>
      <c r="N151" s="76">
        <f>+BALANCE!N638</f>
        <v>0</v>
      </c>
      <c r="O151" s="76">
        <f>+BALANCE!O638</f>
        <v>0</v>
      </c>
      <c r="P151" s="76">
        <f>+BALANCE!P638</f>
        <v>0</v>
      </c>
    </row>
    <row r="152" spans="1:16">
      <c r="A152" s="100">
        <v>146</v>
      </c>
      <c r="B152" s="32">
        <f>+BALANCE!B639</f>
        <v>210150</v>
      </c>
      <c r="C152" s="33" t="str">
        <f>+BALANCE!C639</f>
        <v>Depósitos por confirmar</v>
      </c>
      <c r="D152" s="76">
        <f>+BALANCE!D639</f>
        <v>0</v>
      </c>
      <c r="E152" s="76">
        <f>+BALANCE!E639</f>
        <v>0</v>
      </c>
      <c r="F152" s="76">
        <f>+BALANCE!F639</f>
        <v>0</v>
      </c>
      <c r="G152" s="76">
        <f>+BALANCE!G639</f>
        <v>0</v>
      </c>
      <c r="H152" s="76">
        <f>+BALANCE!H639</f>
        <v>0</v>
      </c>
      <c r="I152" s="76">
        <f>+BALANCE!I639</f>
        <v>0</v>
      </c>
      <c r="J152" s="76">
        <f>+BALANCE!J639</f>
        <v>0</v>
      </c>
      <c r="K152" s="76">
        <f>+BALANCE!K639</f>
        <v>0</v>
      </c>
      <c r="L152" s="76">
        <f>+BALANCE!L639</f>
        <v>0</v>
      </c>
      <c r="M152" s="76">
        <f>+BALANCE!M639</f>
        <v>0</v>
      </c>
      <c r="N152" s="76">
        <f>+BALANCE!N639</f>
        <v>0</v>
      </c>
      <c r="O152" s="76">
        <f>+BALANCE!O639</f>
        <v>0</v>
      </c>
      <c r="P152" s="76">
        <f>+BALANCE!P639</f>
        <v>0</v>
      </c>
    </row>
    <row r="153" spans="1:16">
      <c r="A153" s="100">
        <v>147</v>
      </c>
      <c r="B153" s="32">
        <f>+BALANCE!B640</f>
        <v>210155</v>
      </c>
      <c r="C153" s="33" t="str">
        <f>+BALANCE!C640</f>
        <v>Depósitos de cuenta básica</v>
      </c>
      <c r="D153" s="76">
        <f>+BALANCE!D640</f>
        <v>0</v>
      </c>
      <c r="E153" s="76">
        <f>+BALANCE!E640</f>
        <v>0</v>
      </c>
      <c r="F153" s="76">
        <f>+BALANCE!F640</f>
        <v>0</v>
      </c>
      <c r="G153" s="76">
        <f>+BALANCE!G640</f>
        <v>0</v>
      </c>
      <c r="H153" s="76">
        <f>+BALANCE!H640</f>
        <v>0</v>
      </c>
      <c r="I153" s="76">
        <f>+BALANCE!I640</f>
        <v>0</v>
      </c>
      <c r="J153" s="76">
        <f>+BALANCE!J640</f>
        <v>0</v>
      </c>
      <c r="K153" s="76">
        <f>+BALANCE!K640</f>
        <v>0</v>
      </c>
      <c r="L153" s="76">
        <f>+BALANCE!L640</f>
        <v>0</v>
      </c>
      <c r="M153" s="76">
        <f>+BALANCE!M640</f>
        <v>0</v>
      </c>
      <c r="N153" s="76">
        <f>+BALANCE!N640</f>
        <v>0</v>
      </c>
      <c r="O153" s="76">
        <f>+BALANCE!O640</f>
        <v>0</v>
      </c>
      <c r="P153" s="76">
        <f>+BALANCE!P640</f>
        <v>0</v>
      </c>
    </row>
    <row r="154" spans="1:16">
      <c r="A154" s="100">
        <v>148</v>
      </c>
      <c r="B154" s="32">
        <f>+BALANCE!B641</f>
        <v>2102</v>
      </c>
      <c r="C154" s="33" t="str">
        <f>+BALANCE!C641</f>
        <v>Operaciones de reporto</v>
      </c>
      <c r="D154" s="76">
        <f>+BALANCE!D641</f>
        <v>0</v>
      </c>
      <c r="E154" s="76">
        <f>+BALANCE!E641</f>
        <v>0</v>
      </c>
      <c r="F154" s="76">
        <f>+BALANCE!F641</f>
        <v>0</v>
      </c>
      <c r="G154" s="76">
        <f>+BALANCE!G641</f>
        <v>0</v>
      </c>
      <c r="H154" s="76">
        <f>+BALANCE!H641</f>
        <v>0</v>
      </c>
      <c r="I154" s="76">
        <f>+BALANCE!I641</f>
        <v>0</v>
      </c>
      <c r="J154" s="76">
        <f>+BALANCE!J641</f>
        <v>0</v>
      </c>
      <c r="K154" s="76">
        <f>+BALANCE!K641</f>
        <v>0</v>
      </c>
      <c r="L154" s="76">
        <f>+BALANCE!L641</f>
        <v>0</v>
      </c>
      <c r="M154" s="76">
        <f>+BALANCE!M641</f>
        <v>0</v>
      </c>
      <c r="N154" s="76">
        <f>+BALANCE!N641</f>
        <v>0</v>
      </c>
      <c r="O154" s="76">
        <f>+BALANCE!O641</f>
        <v>0</v>
      </c>
      <c r="P154" s="76">
        <f>+BALANCE!P641</f>
        <v>0</v>
      </c>
    </row>
    <row r="155" spans="1:16">
      <c r="A155" s="100">
        <v>149</v>
      </c>
      <c r="B155" s="32">
        <f>+BALANCE!B644</f>
        <v>210215</v>
      </c>
      <c r="C155" s="33" t="str">
        <f>+BALANCE!C644</f>
        <v>Operaciones de reporto bursátil</v>
      </c>
      <c r="D155" s="76">
        <f>+BALANCE!D644</f>
        <v>0</v>
      </c>
      <c r="E155" s="76">
        <f>+BALANCE!E644</f>
        <v>0</v>
      </c>
      <c r="F155" s="76">
        <f>+BALANCE!F644</f>
        <v>0</v>
      </c>
      <c r="G155" s="76">
        <f>+BALANCE!G644</f>
        <v>0</v>
      </c>
      <c r="H155" s="76">
        <f>+BALANCE!H644</f>
        <v>0</v>
      </c>
      <c r="I155" s="76">
        <f>+BALANCE!I644</f>
        <v>0</v>
      </c>
      <c r="J155" s="76">
        <f>+BALANCE!J644</f>
        <v>0</v>
      </c>
      <c r="K155" s="76">
        <f>+BALANCE!K644</f>
        <v>0</v>
      </c>
      <c r="L155" s="76">
        <f>+BALANCE!L644</f>
        <v>0</v>
      </c>
      <c r="M155" s="76">
        <f>+BALANCE!M644</f>
        <v>0</v>
      </c>
      <c r="N155" s="76">
        <f>+BALANCE!N644</f>
        <v>0</v>
      </c>
      <c r="O155" s="76">
        <f>+BALANCE!O644</f>
        <v>0</v>
      </c>
      <c r="P155" s="76">
        <f>+BALANCE!P644</f>
        <v>0</v>
      </c>
    </row>
    <row r="156" spans="1:16">
      <c r="A156" s="100">
        <v>150</v>
      </c>
      <c r="B156" s="32">
        <f>+BALANCE!B645</f>
        <v>2103</v>
      </c>
      <c r="C156" s="33" t="str">
        <f>+BALANCE!C645</f>
        <v>Depósitos a plazo</v>
      </c>
      <c r="D156" s="76">
        <f>+BALANCE!D645</f>
        <v>0</v>
      </c>
      <c r="E156" s="76">
        <f>+BALANCE!E645</f>
        <v>0</v>
      </c>
      <c r="F156" s="76">
        <f>+BALANCE!F645</f>
        <v>0</v>
      </c>
      <c r="G156" s="76">
        <f>+BALANCE!G645</f>
        <v>0</v>
      </c>
      <c r="H156" s="76">
        <f>+BALANCE!H645</f>
        <v>0</v>
      </c>
      <c r="I156" s="76">
        <f>+BALANCE!I645</f>
        <v>0</v>
      </c>
      <c r="J156" s="76">
        <f>+BALANCE!J645</f>
        <v>0</v>
      </c>
      <c r="K156" s="76">
        <f>+BALANCE!K645</f>
        <v>0</v>
      </c>
      <c r="L156" s="76">
        <f>+BALANCE!L645</f>
        <v>0</v>
      </c>
      <c r="M156" s="76">
        <f>+BALANCE!M645</f>
        <v>0</v>
      </c>
      <c r="N156" s="76">
        <f>+BALANCE!N645</f>
        <v>0</v>
      </c>
      <c r="O156" s="76">
        <f>+BALANCE!O645</f>
        <v>0</v>
      </c>
      <c r="P156" s="76">
        <f>+BALANCE!P645</f>
        <v>0</v>
      </c>
    </row>
    <row r="157" spans="1:16">
      <c r="A157" s="100">
        <v>151</v>
      </c>
      <c r="B157" s="32">
        <f>+BALANCE!B652</f>
        <v>2104</v>
      </c>
      <c r="C157" s="33" t="str">
        <f>+BALANCE!C652</f>
        <v>Depósitos de garantía</v>
      </c>
      <c r="D157" s="76">
        <f>+BALANCE!D652</f>
        <v>0</v>
      </c>
      <c r="E157" s="76">
        <f>+BALANCE!E652</f>
        <v>0</v>
      </c>
      <c r="F157" s="76">
        <f>+BALANCE!F652</f>
        <v>0</v>
      </c>
      <c r="G157" s="76">
        <f>+BALANCE!G652</f>
        <v>0</v>
      </c>
      <c r="H157" s="76">
        <f>+BALANCE!H652</f>
        <v>0</v>
      </c>
      <c r="I157" s="76">
        <f>+BALANCE!I652</f>
        <v>0</v>
      </c>
      <c r="J157" s="76">
        <f>+BALANCE!J652</f>
        <v>0</v>
      </c>
      <c r="K157" s="76">
        <f>+BALANCE!K652</f>
        <v>0</v>
      </c>
      <c r="L157" s="76">
        <f>+BALANCE!L652</f>
        <v>0</v>
      </c>
      <c r="M157" s="76">
        <f>+BALANCE!M652</f>
        <v>0</v>
      </c>
      <c r="N157" s="76">
        <f>+BALANCE!N652</f>
        <v>0</v>
      </c>
      <c r="O157" s="76">
        <f>+BALANCE!O652</f>
        <v>0</v>
      </c>
      <c r="P157" s="76">
        <f>+BALANCE!P652</f>
        <v>0</v>
      </c>
    </row>
    <row r="158" spans="1:16">
      <c r="A158" s="100">
        <v>152</v>
      </c>
      <c r="B158" s="32">
        <f>+BALANCE!B653</f>
        <v>2105</v>
      </c>
      <c r="C158" s="33" t="str">
        <f>+BALANCE!C653</f>
        <v>Depósitos restringidos</v>
      </c>
      <c r="D158" s="76">
        <f>+BALANCE!D653</f>
        <v>0</v>
      </c>
      <c r="E158" s="76">
        <f>+BALANCE!E653</f>
        <v>0</v>
      </c>
      <c r="F158" s="76">
        <f>+BALANCE!F653</f>
        <v>0</v>
      </c>
      <c r="G158" s="76">
        <f>+BALANCE!G653</f>
        <v>0</v>
      </c>
      <c r="H158" s="76">
        <f>+BALANCE!H653</f>
        <v>0</v>
      </c>
      <c r="I158" s="76">
        <f>+BALANCE!I653</f>
        <v>0</v>
      </c>
      <c r="J158" s="76">
        <f>+BALANCE!J653</f>
        <v>0</v>
      </c>
      <c r="K158" s="76">
        <f>+BALANCE!K653</f>
        <v>0</v>
      </c>
      <c r="L158" s="76">
        <f>+BALANCE!L653</f>
        <v>0</v>
      </c>
      <c r="M158" s="76">
        <f>+BALANCE!M653</f>
        <v>0</v>
      </c>
      <c r="N158" s="76">
        <f>+BALANCE!N653</f>
        <v>0</v>
      </c>
      <c r="O158" s="76">
        <f>+BALANCE!O653</f>
        <v>0</v>
      </c>
      <c r="P158" s="76">
        <f>+BALANCE!P653</f>
        <v>0</v>
      </c>
    </row>
    <row r="159" spans="1:16">
      <c r="A159" s="100">
        <v>153</v>
      </c>
      <c r="B159" s="32">
        <f>+BALANCE!B654</f>
        <v>22</v>
      </c>
      <c r="C159" s="33" t="str">
        <f>+BALANCE!C654</f>
        <v>OPERACIONES INTERBANCARIAS</v>
      </c>
      <c r="D159" s="76">
        <f>+BALANCE!D654</f>
        <v>0</v>
      </c>
      <c r="E159" s="76">
        <f>+BALANCE!E654</f>
        <v>0</v>
      </c>
      <c r="F159" s="76">
        <f>+BALANCE!F654</f>
        <v>0</v>
      </c>
      <c r="G159" s="76">
        <f>+BALANCE!G654</f>
        <v>0</v>
      </c>
      <c r="H159" s="76">
        <f>+BALANCE!H654</f>
        <v>0</v>
      </c>
      <c r="I159" s="76">
        <f>+BALANCE!I654</f>
        <v>0</v>
      </c>
      <c r="J159" s="76">
        <f>+BALANCE!J654</f>
        <v>0</v>
      </c>
      <c r="K159" s="76">
        <f>+BALANCE!K654</f>
        <v>0</v>
      </c>
      <c r="L159" s="76">
        <f>+BALANCE!L654</f>
        <v>0</v>
      </c>
      <c r="M159" s="76">
        <f>+BALANCE!M654</f>
        <v>0</v>
      </c>
      <c r="N159" s="76">
        <f>+BALANCE!N654</f>
        <v>0</v>
      </c>
      <c r="O159" s="76">
        <f>+BALANCE!O654</f>
        <v>0</v>
      </c>
      <c r="P159" s="76">
        <f>+BALANCE!P654</f>
        <v>0</v>
      </c>
    </row>
    <row r="160" spans="1:16">
      <c r="A160" s="100">
        <v>154</v>
      </c>
      <c r="B160" s="32">
        <f>+BALANCE!B655</f>
        <v>2201</v>
      </c>
      <c r="C160" s="33" t="str">
        <f>+BALANCE!C655</f>
        <v>Fondos interbancarios comprados</v>
      </c>
      <c r="D160" s="76">
        <f>+BALANCE!D655</f>
        <v>0</v>
      </c>
      <c r="E160" s="76">
        <f>+BALANCE!E655</f>
        <v>0</v>
      </c>
      <c r="F160" s="76">
        <f>+BALANCE!F655</f>
        <v>0</v>
      </c>
      <c r="G160" s="76">
        <f>+BALANCE!G655</f>
        <v>0</v>
      </c>
      <c r="H160" s="76">
        <f>+BALANCE!H655</f>
        <v>0</v>
      </c>
      <c r="I160" s="76">
        <f>+BALANCE!I655</f>
        <v>0</v>
      </c>
      <c r="J160" s="76">
        <f>+BALANCE!J655</f>
        <v>0</v>
      </c>
      <c r="K160" s="76">
        <f>+BALANCE!K655</f>
        <v>0</v>
      </c>
      <c r="L160" s="76">
        <f>+BALANCE!L655</f>
        <v>0</v>
      </c>
      <c r="M160" s="76">
        <f>+BALANCE!M655</f>
        <v>0</v>
      </c>
      <c r="N160" s="76">
        <f>+BALANCE!N655</f>
        <v>0</v>
      </c>
      <c r="O160" s="76">
        <f>+BALANCE!O655</f>
        <v>0</v>
      </c>
      <c r="P160" s="76">
        <f>+BALANCE!P655</f>
        <v>0</v>
      </c>
    </row>
    <row r="161" spans="1:16">
      <c r="A161" s="100">
        <v>155</v>
      </c>
      <c r="B161" s="32">
        <f>+BALANCE!B658</f>
        <v>2202</v>
      </c>
      <c r="C161" s="33" t="str">
        <f>+BALANCE!C658</f>
        <v>Operaciones de reporto con instituciones financieras</v>
      </c>
      <c r="D161" s="76">
        <f>+BALANCE!D658</f>
        <v>0</v>
      </c>
      <c r="E161" s="76">
        <f>+BALANCE!E658</f>
        <v>0</v>
      </c>
      <c r="F161" s="76">
        <f>+BALANCE!F658</f>
        <v>0</v>
      </c>
      <c r="G161" s="76">
        <f>+BALANCE!G658</f>
        <v>0</v>
      </c>
      <c r="H161" s="76">
        <f>+BALANCE!H658</f>
        <v>0</v>
      </c>
      <c r="I161" s="76">
        <f>+BALANCE!I658</f>
        <v>0</v>
      </c>
      <c r="J161" s="76">
        <f>+BALANCE!J658</f>
        <v>0</v>
      </c>
      <c r="K161" s="76">
        <f>+BALANCE!K658</f>
        <v>0</v>
      </c>
      <c r="L161" s="76">
        <f>+BALANCE!L658</f>
        <v>0</v>
      </c>
      <c r="M161" s="76">
        <f>+BALANCE!M658</f>
        <v>0</v>
      </c>
      <c r="N161" s="76">
        <f>+BALANCE!N658</f>
        <v>0</v>
      </c>
      <c r="O161" s="76">
        <f>+BALANCE!O658</f>
        <v>0</v>
      </c>
      <c r="P161" s="76">
        <f>+BALANCE!P658</f>
        <v>0</v>
      </c>
    </row>
    <row r="162" spans="1:16">
      <c r="A162" s="100">
        <v>156</v>
      </c>
      <c r="B162" s="32">
        <f>+BALANCE!B662</f>
        <v>2203</v>
      </c>
      <c r="C162" s="33" t="str">
        <f>+BALANCE!C662</f>
        <v>Operaciones por confirmar</v>
      </c>
      <c r="D162" s="76">
        <f>+BALANCE!D662</f>
        <v>0</v>
      </c>
      <c r="E162" s="76">
        <f>+BALANCE!E662</f>
        <v>0</v>
      </c>
      <c r="F162" s="76">
        <f>+BALANCE!F662</f>
        <v>0</v>
      </c>
      <c r="G162" s="76">
        <f>+BALANCE!G662</f>
        <v>0</v>
      </c>
      <c r="H162" s="76">
        <f>+BALANCE!H662</f>
        <v>0</v>
      </c>
      <c r="I162" s="76">
        <f>+BALANCE!I662</f>
        <v>0</v>
      </c>
      <c r="J162" s="76">
        <f>+BALANCE!J662</f>
        <v>0</v>
      </c>
      <c r="K162" s="76">
        <f>+BALANCE!K662</f>
        <v>0</v>
      </c>
      <c r="L162" s="76">
        <f>+BALANCE!L662</f>
        <v>0</v>
      </c>
      <c r="M162" s="76">
        <f>+BALANCE!M662</f>
        <v>0</v>
      </c>
      <c r="N162" s="76">
        <f>+BALANCE!N662</f>
        <v>0</v>
      </c>
      <c r="O162" s="76">
        <f>+BALANCE!O662</f>
        <v>0</v>
      </c>
      <c r="P162" s="76">
        <f>+BALANCE!P662</f>
        <v>0</v>
      </c>
    </row>
    <row r="163" spans="1:16">
      <c r="A163" s="100">
        <v>157</v>
      </c>
      <c r="B163" s="32">
        <f>+BALANCE!B663</f>
        <v>23</v>
      </c>
      <c r="C163" s="33" t="str">
        <f>+BALANCE!C663</f>
        <v>OBLIGACIONES INMEDIATAS</v>
      </c>
      <c r="D163" s="76">
        <f>+BALANCE!D663</f>
        <v>0</v>
      </c>
      <c r="E163" s="76">
        <f>+BALANCE!E663</f>
        <v>0</v>
      </c>
      <c r="F163" s="76">
        <f>+BALANCE!F663</f>
        <v>0</v>
      </c>
      <c r="G163" s="76">
        <f>+BALANCE!G663</f>
        <v>0</v>
      </c>
      <c r="H163" s="76">
        <f>+BALANCE!H663</f>
        <v>0</v>
      </c>
      <c r="I163" s="76">
        <f>+BALANCE!I663</f>
        <v>0</v>
      </c>
      <c r="J163" s="76">
        <f>+BALANCE!J663</f>
        <v>0</v>
      </c>
      <c r="K163" s="76">
        <f>+BALANCE!K663</f>
        <v>0</v>
      </c>
      <c r="L163" s="76">
        <f>+BALANCE!L663</f>
        <v>0</v>
      </c>
      <c r="M163" s="76">
        <f>+BALANCE!M663</f>
        <v>0</v>
      </c>
      <c r="N163" s="76">
        <f>+BALANCE!N663</f>
        <v>0</v>
      </c>
      <c r="O163" s="76">
        <f>+BALANCE!O663</f>
        <v>0</v>
      </c>
      <c r="P163" s="76">
        <f>+BALANCE!P663</f>
        <v>0</v>
      </c>
    </row>
    <row r="164" spans="1:16">
      <c r="A164" s="100">
        <v>158</v>
      </c>
      <c r="B164" s="32">
        <f>+BALANCE!B664</f>
        <v>2301</v>
      </c>
      <c r="C164" s="33" t="str">
        <f>+BALANCE!C664</f>
        <v>Cheques de gerencia</v>
      </c>
      <c r="D164" s="76">
        <f>+BALANCE!D664</f>
        <v>0</v>
      </c>
      <c r="E164" s="76">
        <f>+BALANCE!E664</f>
        <v>0</v>
      </c>
      <c r="F164" s="76">
        <f>+BALANCE!F664</f>
        <v>0</v>
      </c>
      <c r="G164" s="76">
        <f>+BALANCE!G664</f>
        <v>0</v>
      </c>
      <c r="H164" s="76">
        <f>+BALANCE!H664</f>
        <v>0</v>
      </c>
      <c r="I164" s="76">
        <f>+BALANCE!I664</f>
        <v>0</v>
      </c>
      <c r="J164" s="76">
        <f>+BALANCE!J664</f>
        <v>0</v>
      </c>
      <c r="K164" s="76">
        <f>+BALANCE!K664</f>
        <v>0</v>
      </c>
      <c r="L164" s="76">
        <f>+BALANCE!L664</f>
        <v>0</v>
      </c>
      <c r="M164" s="76">
        <f>+BALANCE!M664</f>
        <v>0</v>
      </c>
      <c r="N164" s="76">
        <f>+BALANCE!N664</f>
        <v>0</v>
      </c>
      <c r="O164" s="76">
        <f>+BALANCE!O664</f>
        <v>0</v>
      </c>
      <c r="P164" s="76">
        <f>+BALANCE!P664</f>
        <v>0</v>
      </c>
    </row>
    <row r="165" spans="1:16">
      <c r="A165" s="100">
        <v>159</v>
      </c>
      <c r="B165" s="32">
        <f>+BALANCE!B665</f>
        <v>2302</v>
      </c>
      <c r="C165" s="33" t="str">
        <f>+BALANCE!C665</f>
        <v>Giros, transferencias y cobranzas por pagar</v>
      </c>
      <c r="D165" s="76">
        <f>+BALANCE!D665</f>
        <v>0</v>
      </c>
      <c r="E165" s="76">
        <f>+BALANCE!E665</f>
        <v>0</v>
      </c>
      <c r="F165" s="76">
        <f>+BALANCE!F665</f>
        <v>0</v>
      </c>
      <c r="G165" s="76">
        <f>+BALANCE!G665</f>
        <v>0</v>
      </c>
      <c r="H165" s="76">
        <f>+BALANCE!H665</f>
        <v>0</v>
      </c>
      <c r="I165" s="76">
        <f>+BALANCE!I665</f>
        <v>0</v>
      </c>
      <c r="J165" s="76">
        <f>+BALANCE!J665</f>
        <v>0</v>
      </c>
      <c r="K165" s="76">
        <f>+BALANCE!K665</f>
        <v>0</v>
      </c>
      <c r="L165" s="76">
        <f>+BALANCE!L665</f>
        <v>0</v>
      </c>
      <c r="M165" s="76">
        <f>+BALANCE!M665</f>
        <v>0</v>
      </c>
      <c r="N165" s="76">
        <f>+BALANCE!N665</f>
        <v>0</v>
      </c>
      <c r="O165" s="76">
        <f>+BALANCE!O665</f>
        <v>0</v>
      </c>
      <c r="P165" s="76">
        <f>+BALANCE!P665</f>
        <v>0</v>
      </c>
    </row>
    <row r="166" spans="1:16">
      <c r="A166" s="100">
        <v>160</v>
      </c>
      <c r="B166" s="32">
        <f>+BALANCE!B668</f>
        <v>2303</v>
      </c>
      <c r="C166" s="33" t="str">
        <f>+BALANCE!C668</f>
        <v>Recaudaciones para el sector público</v>
      </c>
      <c r="D166" s="76">
        <f>+BALANCE!D668</f>
        <v>0</v>
      </c>
      <c r="E166" s="76">
        <f>+BALANCE!E668</f>
        <v>0</v>
      </c>
      <c r="F166" s="76">
        <f>+BALANCE!F668</f>
        <v>0</v>
      </c>
      <c r="G166" s="76">
        <f>+BALANCE!G668</f>
        <v>0</v>
      </c>
      <c r="H166" s="76">
        <f>+BALANCE!H668</f>
        <v>0</v>
      </c>
      <c r="I166" s="76">
        <f>+BALANCE!I668</f>
        <v>0</v>
      </c>
      <c r="J166" s="76">
        <f>+BALANCE!J668</f>
        <v>0</v>
      </c>
      <c r="K166" s="76">
        <f>+BALANCE!K668</f>
        <v>0</v>
      </c>
      <c r="L166" s="76">
        <f>+BALANCE!L668</f>
        <v>0</v>
      </c>
      <c r="M166" s="76">
        <f>+BALANCE!M668</f>
        <v>0</v>
      </c>
      <c r="N166" s="76">
        <f>+BALANCE!N668</f>
        <v>0</v>
      </c>
      <c r="O166" s="76">
        <f>+BALANCE!O668</f>
        <v>0</v>
      </c>
      <c r="P166" s="76">
        <f>+BALANCE!P668</f>
        <v>0</v>
      </c>
    </row>
    <row r="167" spans="1:16">
      <c r="A167" s="100">
        <v>161</v>
      </c>
      <c r="B167" s="32">
        <f>+BALANCE!B669</f>
        <v>2304</v>
      </c>
      <c r="C167" s="33" t="str">
        <f>+BALANCE!C669</f>
        <v>Valores en circulación y cupones por pagar</v>
      </c>
      <c r="D167" s="76">
        <f>+BALANCE!D669</f>
        <v>0</v>
      </c>
      <c r="E167" s="76">
        <f>+BALANCE!E669</f>
        <v>0</v>
      </c>
      <c r="F167" s="76">
        <f>+BALANCE!F669</f>
        <v>0</v>
      </c>
      <c r="G167" s="76">
        <f>+BALANCE!G669</f>
        <v>0</v>
      </c>
      <c r="H167" s="76">
        <f>+BALANCE!H669</f>
        <v>0</v>
      </c>
      <c r="I167" s="76">
        <f>+BALANCE!I669</f>
        <v>0</v>
      </c>
      <c r="J167" s="76">
        <f>+BALANCE!J669</f>
        <v>0</v>
      </c>
      <c r="K167" s="76">
        <f>+BALANCE!K669</f>
        <v>0</v>
      </c>
      <c r="L167" s="76">
        <f>+BALANCE!L669</f>
        <v>0</v>
      </c>
      <c r="M167" s="76">
        <f>+BALANCE!M669</f>
        <v>0</v>
      </c>
      <c r="N167" s="76">
        <f>+BALANCE!N669</f>
        <v>0</v>
      </c>
      <c r="O167" s="76">
        <f>+BALANCE!O669</f>
        <v>0</v>
      </c>
      <c r="P167" s="76">
        <f>+BALANCE!P669</f>
        <v>0</v>
      </c>
    </row>
    <row r="168" spans="1:16">
      <c r="A168" s="100">
        <v>162</v>
      </c>
      <c r="B168" s="32">
        <f>+BALANCE!B673</f>
        <v>24</v>
      </c>
      <c r="C168" s="33" t="str">
        <f>+BALANCE!C673</f>
        <v>ACEPTACIONES EN CIRCULACION</v>
      </c>
      <c r="D168" s="76">
        <f>+BALANCE!D673</f>
        <v>0</v>
      </c>
      <c r="E168" s="76">
        <f>+BALANCE!E673</f>
        <v>0</v>
      </c>
      <c r="F168" s="76">
        <f>+BALANCE!F673</f>
        <v>0</v>
      </c>
      <c r="G168" s="76">
        <f>+BALANCE!G673</f>
        <v>0</v>
      </c>
      <c r="H168" s="76">
        <f>+BALANCE!H673</f>
        <v>0</v>
      </c>
      <c r="I168" s="76">
        <f>+BALANCE!I673</f>
        <v>0</v>
      </c>
      <c r="J168" s="76">
        <f>+BALANCE!J673</f>
        <v>0</v>
      </c>
      <c r="K168" s="76">
        <f>+BALANCE!K673</f>
        <v>0</v>
      </c>
      <c r="L168" s="76">
        <f>+BALANCE!L673</f>
        <v>0</v>
      </c>
      <c r="M168" s="76">
        <f>+BALANCE!M673</f>
        <v>0</v>
      </c>
      <c r="N168" s="76">
        <f>+BALANCE!N673</f>
        <v>0</v>
      </c>
      <c r="O168" s="76">
        <f>+BALANCE!O673</f>
        <v>0</v>
      </c>
      <c r="P168" s="76">
        <f>+BALANCE!P673</f>
        <v>0</v>
      </c>
    </row>
    <row r="169" spans="1:16">
      <c r="A169" s="100">
        <v>163</v>
      </c>
      <c r="B169" s="32">
        <f>+BALANCE!B676</f>
        <v>25</v>
      </c>
      <c r="C169" s="33" t="str">
        <f>+BALANCE!C676</f>
        <v>CUENTAS POR PAGAR</v>
      </c>
      <c r="D169" s="76">
        <f>+BALANCE!D676</f>
        <v>0</v>
      </c>
      <c r="E169" s="76">
        <f>+BALANCE!E676</f>
        <v>0</v>
      </c>
      <c r="F169" s="76">
        <f>+BALANCE!F676</f>
        <v>0</v>
      </c>
      <c r="G169" s="76">
        <f>+BALANCE!G676</f>
        <v>0</v>
      </c>
      <c r="H169" s="76">
        <f>+BALANCE!H676</f>
        <v>0</v>
      </c>
      <c r="I169" s="76">
        <f>+BALANCE!I676</f>
        <v>0</v>
      </c>
      <c r="J169" s="76">
        <f>+BALANCE!J676</f>
        <v>0</v>
      </c>
      <c r="K169" s="76">
        <f>+BALANCE!K676</f>
        <v>0</v>
      </c>
      <c r="L169" s="76">
        <f>+BALANCE!L676</f>
        <v>0</v>
      </c>
      <c r="M169" s="76">
        <f>+BALANCE!M676</f>
        <v>0</v>
      </c>
      <c r="N169" s="76">
        <f>+BALANCE!N676</f>
        <v>2.7884000000000002</v>
      </c>
      <c r="O169" s="76">
        <f>+BALANCE!O676</f>
        <v>5.0722800000000001</v>
      </c>
      <c r="P169" s="76">
        <f>+BALANCE!P676</f>
        <v>3.9583200000000001</v>
      </c>
    </row>
    <row r="170" spans="1:16">
      <c r="A170" s="100">
        <v>164</v>
      </c>
      <c r="B170" s="32">
        <f>+BALANCE!B677</f>
        <v>2501</v>
      </c>
      <c r="C170" s="33" t="str">
        <f>+BALANCE!C677</f>
        <v>Intereses por pagar</v>
      </c>
      <c r="D170" s="76">
        <f>+BALANCE!D677</f>
        <v>0</v>
      </c>
      <c r="E170" s="76">
        <f>+BALANCE!E677</f>
        <v>0</v>
      </c>
      <c r="F170" s="76">
        <f>+BALANCE!F677</f>
        <v>0</v>
      </c>
      <c r="G170" s="76">
        <f>+BALANCE!G677</f>
        <v>0</v>
      </c>
      <c r="H170" s="76">
        <f>+BALANCE!H677</f>
        <v>0</v>
      </c>
      <c r="I170" s="76">
        <f>+BALANCE!I677</f>
        <v>0</v>
      </c>
      <c r="J170" s="76">
        <f>+BALANCE!J677</f>
        <v>0</v>
      </c>
      <c r="K170" s="76">
        <f>+BALANCE!K677</f>
        <v>0</v>
      </c>
      <c r="L170" s="76">
        <f>+BALANCE!L677</f>
        <v>0</v>
      </c>
      <c r="M170" s="76">
        <f>+BALANCE!M677</f>
        <v>0</v>
      </c>
      <c r="N170" s="76">
        <f>+BALANCE!N677</f>
        <v>0</v>
      </c>
      <c r="O170" s="76">
        <f>+BALANCE!O677</f>
        <v>0</v>
      </c>
      <c r="P170" s="76">
        <f>+BALANCE!P677</f>
        <v>0</v>
      </c>
    </row>
    <row r="171" spans="1:16">
      <c r="A171" s="100">
        <v>165</v>
      </c>
      <c r="B171" s="32">
        <f>+BALANCE!B690</f>
        <v>2502</v>
      </c>
      <c r="C171" s="33" t="str">
        <f>+BALANCE!C690</f>
        <v>Comisiones por pagar</v>
      </c>
      <c r="D171" s="76">
        <f>+BALANCE!D690</f>
        <v>0</v>
      </c>
      <c r="E171" s="76">
        <f>+BALANCE!E690</f>
        <v>0</v>
      </c>
      <c r="F171" s="76">
        <f>+BALANCE!F690</f>
        <v>0</v>
      </c>
      <c r="G171" s="76">
        <f>+BALANCE!G690</f>
        <v>0</v>
      </c>
      <c r="H171" s="76">
        <f>+BALANCE!H690</f>
        <v>0</v>
      </c>
      <c r="I171" s="76">
        <f>+BALANCE!I690</f>
        <v>0</v>
      </c>
      <c r="J171" s="76">
        <f>+BALANCE!J690</f>
        <v>0</v>
      </c>
      <c r="K171" s="76">
        <f>+BALANCE!K690</f>
        <v>0</v>
      </c>
      <c r="L171" s="76">
        <f>+BALANCE!L690</f>
        <v>0</v>
      </c>
      <c r="M171" s="76">
        <f>+BALANCE!M690</f>
        <v>0</v>
      </c>
      <c r="N171" s="76">
        <f>+BALANCE!N690</f>
        <v>0</v>
      </c>
      <c r="O171" s="76">
        <f>+BALANCE!O690</f>
        <v>0</v>
      </c>
      <c r="P171" s="76">
        <f>+BALANCE!P690</f>
        <v>0</v>
      </c>
    </row>
    <row r="172" spans="1:16">
      <c r="A172" s="100">
        <v>166</v>
      </c>
      <c r="B172" s="32">
        <f>+BALANCE!B691</f>
        <v>2503</v>
      </c>
      <c r="C172" s="33" t="str">
        <f>+BALANCE!C691</f>
        <v>Obligaciones patronales</v>
      </c>
      <c r="D172" s="76">
        <f>+BALANCE!D691</f>
        <v>0</v>
      </c>
      <c r="E172" s="76">
        <f>+BALANCE!E691</f>
        <v>0</v>
      </c>
      <c r="F172" s="76">
        <f>+BALANCE!F691</f>
        <v>0</v>
      </c>
      <c r="G172" s="76">
        <f>+BALANCE!G691</f>
        <v>0</v>
      </c>
      <c r="H172" s="76">
        <f>+BALANCE!H691</f>
        <v>0</v>
      </c>
      <c r="I172" s="76">
        <f>+BALANCE!I691</f>
        <v>0</v>
      </c>
      <c r="J172" s="76">
        <f>+BALANCE!J691</f>
        <v>0</v>
      </c>
      <c r="K172" s="76">
        <f>+BALANCE!K691</f>
        <v>0</v>
      </c>
      <c r="L172" s="76">
        <f>+BALANCE!L691</f>
        <v>0</v>
      </c>
      <c r="M172" s="76">
        <f>+BALANCE!M691</f>
        <v>0</v>
      </c>
      <c r="N172" s="76">
        <f>+BALANCE!N691</f>
        <v>0.53585000000000005</v>
      </c>
      <c r="O172" s="76">
        <f>+BALANCE!O691</f>
        <v>2.4283399999999999</v>
      </c>
      <c r="P172" s="76">
        <f>+BALANCE!P691</f>
        <v>2.5554200000000002</v>
      </c>
    </row>
    <row r="173" spans="1:16">
      <c r="A173" s="100">
        <v>167</v>
      </c>
      <c r="B173" s="32">
        <f>+BALANCE!B699</f>
        <v>2504</v>
      </c>
      <c r="C173" s="33" t="str">
        <f>+BALANCE!C699</f>
        <v>Retenciones</v>
      </c>
      <c r="D173" s="76">
        <f>+BALANCE!D699</f>
        <v>0</v>
      </c>
      <c r="E173" s="76">
        <f>+BALANCE!E699</f>
        <v>0</v>
      </c>
      <c r="F173" s="76">
        <f>+BALANCE!F699</f>
        <v>0</v>
      </c>
      <c r="G173" s="76">
        <f>+BALANCE!G699</f>
        <v>0</v>
      </c>
      <c r="H173" s="76">
        <f>+BALANCE!H699</f>
        <v>0</v>
      </c>
      <c r="I173" s="76">
        <f>+BALANCE!I699</f>
        <v>0</v>
      </c>
      <c r="J173" s="76">
        <f>+BALANCE!J699</f>
        <v>0</v>
      </c>
      <c r="K173" s="76">
        <f>+BALANCE!K699</f>
        <v>0</v>
      </c>
      <c r="L173" s="76">
        <f>+BALANCE!L699</f>
        <v>0</v>
      </c>
      <c r="M173" s="76">
        <f>+BALANCE!M699</f>
        <v>0</v>
      </c>
      <c r="N173" s="76">
        <f>+BALANCE!N699</f>
        <v>1.3278099999999999</v>
      </c>
      <c r="O173" s="76">
        <f>+BALANCE!O699</f>
        <v>1.3188199999999999</v>
      </c>
      <c r="P173" s="76">
        <f>+BALANCE!P699</f>
        <v>1.1191900000000001</v>
      </c>
    </row>
    <row r="174" spans="1:16">
      <c r="A174" s="100">
        <v>168</v>
      </c>
      <c r="B174" s="32">
        <f>+BALANCE!B702</f>
        <v>2505</v>
      </c>
      <c r="C174" s="33" t="str">
        <f>+BALANCE!C702</f>
        <v>Contribuciones, impuestos y multas</v>
      </c>
      <c r="D174" s="76">
        <f>+BALANCE!D702</f>
        <v>0</v>
      </c>
      <c r="E174" s="76">
        <f>+BALANCE!E702</f>
        <v>0</v>
      </c>
      <c r="F174" s="76">
        <f>+BALANCE!F702</f>
        <v>0</v>
      </c>
      <c r="G174" s="76">
        <f>+BALANCE!G702</f>
        <v>0</v>
      </c>
      <c r="H174" s="76">
        <f>+BALANCE!H702</f>
        <v>0</v>
      </c>
      <c r="I174" s="76">
        <f>+BALANCE!I702</f>
        <v>0</v>
      </c>
      <c r="J174" s="76">
        <f>+BALANCE!J702</f>
        <v>0</v>
      </c>
      <c r="K174" s="76">
        <f>+BALANCE!K702</f>
        <v>0</v>
      </c>
      <c r="L174" s="76">
        <f>+BALANCE!L702</f>
        <v>0</v>
      </c>
      <c r="M174" s="76">
        <f>+BALANCE!M702</f>
        <v>0</v>
      </c>
      <c r="N174" s="76">
        <f>+BALANCE!N702</f>
        <v>0</v>
      </c>
      <c r="O174" s="76">
        <f>+BALANCE!O702</f>
        <v>0</v>
      </c>
      <c r="P174" s="76">
        <f>+BALANCE!P702</f>
        <v>0</v>
      </c>
    </row>
    <row r="175" spans="1:16">
      <c r="A175" s="100">
        <v>169</v>
      </c>
      <c r="B175" s="32">
        <f>+BALANCE!B706</f>
        <v>2506</v>
      </c>
      <c r="C175" s="33" t="str">
        <f>+BALANCE!C706</f>
        <v>Proveedores</v>
      </c>
      <c r="D175" s="76">
        <f>+BALANCE!D706</f>
        <v>0</v>
      </c>
      <c r="E175" s="76">
        <f>+BALANCE!E706</f>
        <v>0</v>
      </c>
      <c r="F175" s="76">
        <f>+BALANCE!F706</f>
        <v>0</v>
      </c>
      <c r="G175" s="76">
        <f>+BALANCE!G706</f>
        <v>0</v>
      </c>
      <c r="H175" s="76">
        <f>+BALANCE!H706</f>
        <v>0</v>
      </c>
      <c r="I175" s="76">
        <f>+BALANCE!I706</f>
        <v>0</v>
      </c>
      <c r="J175" s="76">
        <f>+BALANCE!J706</f>
        <v>0</v>
      </c>
      <c r="K175" s="76">
        <f>+BALANCE!K706</f>
        <v>0</v>
      </c>
      <c r="L175" s="76">
        <f>+BALANCE!L706</f>
        <v>0</v>
      </c>
      <c r="M175" s="76">
        <f>+BALANCE!M706</f>
        <v>0</v>
      </c>
      <c r="N175" s="76">
        <f>+BALANCE!N706</f>
        <v>0.92474000000000001</v>
      </c>
      <c r="O175" s="76">
        <f>+BALANCE!O706</f>
        <v>0.34252999999999995</v>
      </c>
      <c r="P175" s="76">
        <f>+BALANCE!P706</f>
        <v>0</v>
      </c>
    </row>
    <row r="176" spans="1:16">
      <c r="A176" s="100">
        <v>170</v>
      </c>
      <c r="B176" s="32">
        <f>+BALANCE!B707</f>
        <v>2507</v>
      </c>
      <c r="C176" s="33" t="str">
        <f>+BALANCE!C707</f>
        <v>Obligaciones por compra de cartera</v>
      </c>
      <c r="D176" s="76">
        <f>+BALANCE!D707</f>
        <v>0</v>
      </c>
      <c r="E176" s="76">
        <f>+BALANCE!E707</f>
        <v>0</v>
      </c>
      <c r="F176" s="76">
        <f>+BALANCE!F707</f>
        <v>0</v>
      </c>
      <c r="G176" s="76">
        <f>+BALANCE!G707</f>
        <v>0</v>
      </c>
      <c r="H176" s="76">
        <f>+BALANCE!H707</f>
        <v>0</v>
      </c>
      <c r="I176" s="76">
        <f>+BALANCE!I707</f>
        <v>0</v>
      </c>
      <c r="J176" s="76">
        <f>+BALANCE!J707</f>
        <v>0</v>
      </c>
      <c r="K176" s="76">
        <f>+BALANCE!K707</f>
        <v>0</v>
      </c>
      <c r="L176" s="76">
        <f>+BALANCE!L707</f>
        <v>0</v>
      </c>
      <c r="M176" s="76">
        <f>+BALANCE!M707</f>
        <v>0</v>
      </c>
      <c r="N176" s="76">
        <f>+BALANCE!N707</f>
        <v>0</v>
      </c>
      <c r="O176" s="76">
        <f>+BALANCE!O707</f>
        <v>0</v>
      </c>
      <c r="P176" s="76">
        <f>+BALANCE!P707</f>
        <v>0</v>
      </c>
    </row>
    <row r="177" spans="1:16">
      <c r="A177" s="100">
        <v>171</v>
      </c>
      <c r="B177" s="32">
        <f>+BALANCE!B708</f>
        <v>2508</v>
      </c>
      <c r="C177" s="33" t="str">
        <f>+BALANCE!C708</f>
        <v>Retrogarantías por pagar</v>
      </c>
      <c r="D177" s="76">
        <f>+BALANCE!D708</f>
        <v>0</v>
      </c>
      <c r="E177" s="76">
        <f>+BALANCE!E708</f>
        <v>0</v>
      </c>
      <c r="F177" s="76">
        <f>+BALANCE!F708</f>
        <v>0</v>
      </c>
      <c r="G177" s="76">
        <f>+BALANCE!G708</f>
        <v>0</v>
      </c>
      <c r="H177" s="76">
        <f>+BALANCE!H708</f>
        <v>0</v>
      </c>
      <c r="I177" s="76">
        <f>+BALANCE!I708</f>
        <v>0</v>
      </c>
      <c r="J177" s="76">
        <f>+BALANCE!J708</f>
        <v>0</v>
      </c>
      <c r="K177" s="76">
        <f>+BALANCE!K708</f>
        <v>0</v>
      </c>
      <c r="L177" s="76">
        <f>+BALANCE!L708</f>
        <v>0</v>
      </c>
      <c r="M177" s="76">
        <f>+BALANCE!M708</f>
        <v>0</v>
      </c>
      <c r="N177" s="76">
        <f>+BALANCE!N708</f>
        <v>0</v>
      </c>
      <c r="O177" s="76">
        <f>+BALANCE!O708</f>
        <v>0</v>
      </c>
      <c r="P177" s="76">
        <f>+BALANCE!P708</f>
        <v>0</v>
      </c>
    </row>
    <row r="178" spans="1:16">
      <c r="A178" s="100">
        <v>172</v>
      </c>
      <c r="B178" s="32">
        <f>+BALANCE!B709</f>
        <v>2510</v>
      </c>
      <c r="C178" s="33" t="str">
        <f>+BALANCE!C709</f>
        <v>Cuentas por pagar a establecimientos afiliados</v>
      </c>
      <c r="D178" s="76">
        <f>+BALANCE!D709</f>
        <v>0</v>
      </c>
      <c r="E178" s="76">
        <f>+BALANCE!E709</f>
        <v>0</v>
      </c>
      <c r="F178" s="76">
        <f>+BALANCE!F709</f>
        <v>0</v>
      </c>
      <c r="G178" s="76">
        <f>+BALANCE!G709</f>
        <v>0</v>
      </c>
      <c r="H178" s="76">
        <f>+BALANCE!H709</f>
        <v>0</v>
      </c>
      <c r="I178" s="76">
        <f>+BALANCE!I709</f>
        <v>0</v>
      </c>
      <c r="J178" s="76">
        <f>+BALANCE!J709</f>
        <v>0</v>
      </c>
      <c r="K178" s="76">
        <f>+BALANCE!K709</f>
        <v>0</v>
      </c>
      <c r="L178" s="76">
        <f>+BALANCE!L709</f>
        <v>0</v>
      </c>
      <c r="M178" s="76">
        <f>+BALANCE!M709</f>
        <v>0</v>
      </c>
      <c r="N178" s="76">
        <f>+BALANCE!N709</f>
        <v>0</v>
      </c>
      <c r="O178" s="76">
        <f>+BALANCE!O709</f>
        <v>0</v>
      </c>
      <c r="P178" s="76">
        <f>+BALANCE!P709</f>
        <v>0</v>
      </c>
    </row>
    <row r="179" spans="1:16">
      <c r="A179" s="100">
        <v>173</v>
      </c>
      <c r="B179" s="32">
        <f>+BALANCE!B710</f>
        <v>2511</v>
      </c>
      <c r="C179" s="33" t="str">
        <f>+BALANCE!C710</f>
        <v>Provisiones para aceptaciones bancarias y operaciones contingentes</v>
      </c>
      <c r="D179" s="76">
        <f>+BALANCE!D710</f>
        <v>0</v>
      </c>
      <c r="E179" s="76">
        <f>+BALANCE!E710</f>
        <v>0</v>
      </c>
      <c r="F179" s="76">
        <f>+BALANCE!F710</f>
        <v>0</v>
      </c>
      <c r="G179" s="76">
        <f>+BALANCE!G710</f>
        <v>0</v>
      </c>
      <c r="H179" s="76">
        <f>+BALANCE!H710</f>
        <v>0</v>
      </c>
      <c r="I179" s="76">
        <f>+BALANCE!I710</f>
        <v>0</v>
      </c>
      <c r="J179" s="76">
        <f>+BALANCE!J710</f>
        <v>0</v>
      </c>
      <c r="K179" s="76">
        <f>+BALANCE!K710</f>
        <v>0</v>
      </c>
      <c r="L179" s="76">
        <f>+BALANCE!L710</f>
        <v>0</v>
      </c>
      <c r="M179" s="76">
        <f>+BALANCE!M710</f>
        <v>0</v>
      </c>
      <c r="N179" s="76">
        <f>+BALANCE!N710</f>
        <v>0</v>
      </c>
      <c r="O179" s="76">
        <f>+BALANCE!O710</f>
        <v>0</v>
      </c>
      <c r="P179" s="76">
        <f>+BALANCE!P710</f>
        <v>0</v>
      </c>
    </row>
    <row r="180" spans="1:16">
      <c r="A180" s="100">
        <v>174</v>
      </c>
      <c r="B180" s="32">
        <f>+BALANCE!B711</f>
        <v>2590</v>
      </c>
      <c r="C180" s="33" t="str">
        <f>+BALANCE!C711</f>
        <v>Cuentas por pagar varias</v>
      </c>
      <c r="D180" s="76">
        <f>+BALANCE!D711</f>
        <v>0</v>
      </c>
      <c r="E180" s="76">
        <f>+BALANCE!E711</f>
        <v>0</v>
      </c>
      <c r="F180" s="76">
        <f>+BALANCE!F711</f>
        <v>0</v>
      </c>
      <c r="G180" s="76">
        <f>+BALANCE!G711</f>
        <v>0</v>
      </c>
      <c r="H180" s="76">
        <f>+BALANCE!H711</f>
        <v>0</v>
      </c>
      <c r="I180" s="76">
        <f>+BALANCE!I711</f>
        <v>0</v>
      </c>
      <c r="J180" s="76">
        <f>+BALANCE!J711</f>
        <v>0</v>
      </c>
      <c r="K180" s="76">
        <f>+BALANCE!K711</f>
        <v>0</v>
      </c>
      <c r="L180" s="76">
        <f>+BALANCE!L711</f>
        <v>0</v>
      </c>
      <c r="M180" s="76">
        <f>+BALANCE!M711</f>
        <v>0</v>
      </c>
      <c r="N180" s="76">
        <f>+BALANCE!N711</f>
        <v>0</v>
      </c>
      <c r="O180" s="76">
        <f>+BALANCE!O711</f>
        <v>0.98259000000000007</v>
      </c>
      <c r="P180" s="76">
        <f>+BALANCE!P711</f>
        <v>0.28370999999999996</v>
      </c>
    </row>
    <row r="181" spans="1:16">
      <c r="A181" s="100">
        <v>175</v>
      </c>
      <c r="B181" s="32">
        <f>+BALANCE!B717</f>
        <v>26</v>
      </c>
      <c r="C181" s="33" t="str">
        <f>+BALANCE!C717</f>
        <v>OBLIGACIONES FINANCIERAS</v>
      </c>
      <c r="D181" s="76">
        <f>+BALANCE!D717</f>
        <v>0</v>
      </c>
      <c r="E181" s="76">
        <f>+BALANCE!E717</f>
        <v>0</v>
      </c>
      <c r="F181" s="76">
        <f>+BALANCE!F717</f>
        <v>0</v>
      </c>
      <c r="G181" s="76">
        <f>+BALANCE!G717</f>
        <v>0</v>
      </c>
      <c r="H181" s="76">
        <f>+BALANCE!H717</f>
        <v>0</v>
      </c>
      <c r="I181" s="76">
        <f>+BALANCE!I717</f>
        <v>0</v>
      </c>
      <c r="J181" s="76">
        <f>+BALANCE!J717</f>
        <v>0</v>
      </c>
      <c r="K181" s="76">
        <f>+BALANCE!K717</f>
        <v>0</v>
      </c>
      <c r="L181" s="76">
        <f>+BALANCE!L717</f>
        <v>0</v>
      </c>
      <c r="M181" s="76">
        <f>+BALANCE!M717</f>
        <v>0</v>
      </c>
      <c r="N181" s="76">
        <f>+BALANCE!N717</f>
        <v>0</v>
      </c>
      <c r="O181" s="76">
        <f>+BALANCE!O717</f>
        <v>0</v>
      </c>
      <c r="P181" s="76">
        <f>+BALANCE!P717</f>
        <v>0</v>
      </c>
    </row>
    <row r="182" spans="1:16">
      <c r="A182" s="100">
        <v>176</v>
      </c>
      <c r="B182" s="32">
        <f>+BALANCE!B718</f>
        <v>2601</v>
      </c>
      <c r="C182" s="33" t="str">
        <f>+BALANCE!C718</f>
        <v>Sobregiros</v>
      </c>
      <c r="D182" s="76">
        <f>+BALANCE!D718</f>
        <v>0</v>
      </c>
      <c r="E182" s="76">
        <f>+BALANCE!E718</f>
        <v>0</v>
      </c>
      <c r="F182" s="76">
        <f>+BALANCE!F718</f>
        <v>0</v>
      </c>
      <c r="G182" s="76">
        <f>+BALANCE!G718</f>
        <v>0</v>
      </c>
      <c r="H182" s="76">
        <f>+BALANCE!H718</f>
        <v>0</v>
      </c>
      <c r="I182" s="76">
        <f>+BALANCE!I718</f>
        <v>0</v>
      </c>
      <c r="J182" s="76">
        <f>+BALANCE!J718</f>
        <v>0</v>
      </c>
      <c r="K182" s="76">
        <f>+BALANCE!K718</f>
        <v>0</v>
      </c>
      <c r="L182" s="76">
        <f>+BALANCE!L718</f>
        <v>0</v>
      </c>
      <c r="M182" s="76">
        <f>+BALANCE!M718</f>
        <v>0</v>
      </c>
      <c r="N182" s="76">
        <f>+BALANCE!N718</f>
        <v>0</v>
      </c>
      <c r="O182" s="76">
        <f>+BALANCE!O718</f>
        <v>0</v>
      </c>
      <c r="P182" s="76">
        <f>+BALANCE!P718</f>
        <v>0</v>
      </c>
    </row>
    <row r="183" spans="1:16">
      <c r="A183" s="100">
        <v>177</v>
      </c>
      <c r="B183" s="32">
        <f>+BALANCE!B719</f>
        <v>2602</v>
      </c>
      <c r="C183" s="33" t="str">
        <f>+BALANCE!C719</f>
        <v>Obligaciones con instituciones financieras del país</v>
      </c>
      <c r="D183" s="76">
        <f>+BALANCE!D719</f>
        <v>0</v>
      </c>
      <c r="E183" s="76">
        <f>+BALANCE!E719</f>
        <v>0</v>
      </c>
      <c r="F183" s="76">
        <f>+BALANCE!F719</f>
        <v>0</v>
      </c>
      <c r="G183" s="76">
        <f>+BALANCE!G719</f>
        <v>0</v>
      </c>
      <c r="H183" s="76">
        <f>+BALANCE!H719</f>
        <v>0</v>
      </c>
      <c r="I183" s="76">
        <f>+BALANCE!I719</f>
        <v>0</v>
      </c>
      <c r="J183" s="76">
        <f>+BALANCE!J719</f>
        <v>0</v>
      </c>
      <c r="K183" s="76">
        <f>+BALANCE!K719</f>
        <v>0</v>
      </c>
      <c r="L183" s="76">
        <f>+BALANCE!L719</f>
        <v>0</v>
      </c>
      <c r="M183" s="76">
        <f>+BALANCE!M719</f>
        <v>0</v>
      </c>
      <c r="N183" s="76">
        <f>+BALANCE!N719</f>
        <v>0</v>
      </c>
      <c r="O183" s="76">
        <f>+BALANCE!O719</f>
        <v>0</v>
      </c>
      <c r="P183" s="76">
        <f>+BALANCE!P719</f>
        <v>0</v>
      </c>
    </row>
    <row r="184" spans="1:16">
      <c r="A184" s="100">
        <v>178</v>
      </c>
      <c r="B184" s="32">
        <f>+BALANCE!B725</f>
        <v>2603</v>
      </c>
      <c r="C184" s="33" t="str">
        <f>+BALANCE!C725</f>
        <v>Obligaciones con instituciones financieras del exterior</v>
      </c>
      <c r="D184" s="76">
        <f>+BALANCE!D725</f>
        <v>0</v>
      </c>
      <c r="E184" s="76">
        <f>+BALANCE!E725</f>
        <v>0</v>
      </c>
      <c r="F184" s="76">
        <f>+BALANCE!F725</f>
        <v>0</v>
      </c>
      <c r="G184" s="76">
        <f>+BALANCE!G725</f>
        <v>0</v>
      </c>
      <c r="H184" s="76">
        <f>+BALANCE!H725</f>
        <v>0</v>
      </c>
      <c r="I184" s="76">
        <f>+BALANCE!I725</f>
        <v>0</v>
      </c>
      <c r="J184" s="76">
        <f>+BALANCE!J725</f>
        <v>0</v>
      </c>
      <c r="K184" s="76">
        <f>+BALANCE!K725</f>
        <v>0</v>
      </c>
      <c r="L184" s="76">
        <f>+BALANCE!L725</f>
        <v>0</v>
      </c>
      <c r="M184" s="76">
        <f>+BALANCE!M725</f>
        <v>0</v>
      </c>
      <c r="N184" s="76">
        <f>+BALANCE!N725</f>
        <v>0</v>
      </c>
      <c r="O184" s="76">
        <f>+BALANCE!O725</f>
        <v>0</v>
      </c>
      <c r="P184" s="76">
        <f>+BALANCE!P725</f>
        <v>0</v>
      </c>
    </row>
    <row r="185" spans="1:16">
      <c r="A185" s="100">
        <v>179</v>
      </c>
      <c r="B185" s="32">
        <f>+BALANCE!B731</f>
        <v>2604</v>
      </c>
      <c r="C185" s="33" t="str">
        <f>+BALANCE!C731</f>
        <v>Obligaciones con entidades del grupo financiero en el país</v>
      </c>
      <c r="D185" s="76">
        <f>+BALANCE!D731</f>
        <v>0</v>
      </c>
      <c r="E185" s="76">
        <f>+BALANCE!E731</f>
        <v>0</v>
      </c>
      <c r="F185" s="76">
        <f>+BALANCE!F731</f>
        <v>0</v>
      </c>
      <c r="G185" s="76">
        <f>+BALANCE!G731</f>
        <v>0</v>
      </c>
      <c r="H185" s="76">
        <f>+BALANCE!H731</f>
        <v>0</v>
      </c>
      <c r="I185" s="76">
        <f>+BALANCE!I731</f>
        <v>0</v>
      </c>
      <c r="J185" s="76">
        <f>+BALANCE!J731</f>
        <v>0</v>
      </c>
      <c r="K185" s="76">
        <f>+BALANCE!K731</f>
        <v>0</v>
      </c>
      <c r="L185" s="76">
        <f>+BALANCE!L731</f>
        <v>0</v>
      </c>
      <c r="M185" s="76">
        <f>+BALANCE!M731</f>
        <v>0</v>
      </c>
      <c r="N185" s="76">
        <f>+BALANCE!N731</f>
        <v>0</v>
      </c>
      <c r="O185" s="76">
        <f>+BALANCE!O731</f>
        <v>0</v>
      </c>
      <c r="P185" s="76">
        <f>+BALANCE!P731</f>
        <v>0</v>
      </c>
    </row>
    <row r="186" spans="1:16">
      <c r="A186" s="100">
        <v>180</v>
      </c>
      <c r="B186" s="32">
        <f>+BALANCE!B737</f>
        <v>2605</v>
      </c>
      <c r="C186" s="33" t="str">
        <f>+BALANCE!C737</f>
        <v>Obligaciones con entidades del grupo financiero en el exterior</v>
      </c>
      <c r="D186" s="76">
        <f>+BALANCE!D737</f>
        <v>0</v>
      </c>
      <c r="E186" s="76">
        <f>+BALANCE!E737</f>
        <v>0</v>
      </c>
      <c r="F186" s="76">
        <f>+BALANCE!F737</f>
        <v>0</v>
      </c>
      <c r="G186" s="76">
        <f>+BALANCE!G737</f>
        <v>0</v>
      </c>
      <c r="H186" s="76">
        <f>+BALANCE!H737</f>
        <v>0</v>
      </c>
      <c r="I186" s="76">
        <f>+BALANCE!I737</f>
        <v>0</v>
      </c>
      <c r="J186" s="76">
        <f>+BALANCE!J737</f>
        <v>0</v>
      </c>
      <c r="K186" s="76">
        <f>+BALANCE!K737</f>
        <v>0</v>
      </c>
      <c r="L186" s="76">
        <f>+BALANCE!L737</f>
        <v>0</v>
      </c>
      <c r="M186" s="76">
        <f>+BALANCE!M737</f>
        <v>0</v>
      </c>
      <c r="N186" s="76">
        <f>+BALANCE!N737</f>
        <v>0</v>
      </c>
      <c r="O186" s="76">
        <f>+BALANCE!O737</f>
        <v>0</v>
      </c>
      <c r="P186" s="76">
        <f>+BALANCE!P737</f>
        <v>0</v>
      </c>
    </row>
    <row r="187" spans="1:16">
      <c r="A187" s="100">
        <v>181</v>
      </c>
      <c r="B187" s="32">
        <f>+BALANCE!B743</f>
        <v>2606</v>
      </c>
      <c r="C187" s="33" t="str">
        <f>+BALANCE!C743</f>
        <v>Obligaciones con entidades financieras del sector público</v>
      </c>
      <c r="D187" s="76">
        <f>+BALANCE!D743</f>
        <v>0</v>
      </c>
      <c r="E187" s="76">
        <f>+BALANCE!E743</f>
        <v>0</v>
      </c>
      <c r="F187" s="76">
        <f>+BALANCE!F743</f>
        <v>0</v>
      </c>
      <c r="G187" s="76">
        <f>+BALANCE!G743</f>
        <v>0</v>
      </c>
      <c r="H187" s="76">
        <f>+BALANCE!H743</f>
        <v>0</v>
      </c>
      <c r="I187" s="76">
        <f>+BALANCE!I743</f>
        <v>0</v>
      </c>
      <c r="J187" s="76">
        <f>+BALANCE!J743</f>
        <v>0</v>
      </c>
      <c r="K187" s="76">
        <f>+BALANCE!K743</f>
        <v>0</v>
      </c>
      <c r="L187" s="76">
        <f>+BALANCE!L743</f>
        <v>0</v>
      </c>
      <c r="M187" s="76">
        <f>+BALANCE!M743</f>
        <v>0</v>
      </c>
      <c r="N187" s="76">
        <f>+BALANCE!N743</f>
        <v>0</v>
      </c>
      <c r="O187" s="76">
        <f>+BALANCE!O743</f>
        <v>0</v>
      </c>
      <c r="P187" s="76">
        <f>+BALANCE!P743</f>
        <v>0</v>
      </c>
    </row>
    <row r="188" spans="1:16">
      <c r="A188" s="100">
        <v>182</v>
      </c>
      <c r="B188" s="32">
        <f>+BALANCE!B749</f>
        <v>2607</v>
      </c>
      <c r="C188" s="33" t="str">
        <f>+BALANCE!C749</f>
        <v>Obligaciones con organismos multilaterales</v>
      </c>
      <c r="D188" s="76">
        <f>+BALANCE!D749</f>
        <v>0</v>
      </c>
      <c r="E188" s="76">
        <f>+BALANCE!E749</f>
        <v>0</v>
      </c>
      <c r="F188" s="76">
        <f>+BALANCE!F749</f>
        <v>0</v>
      </c>
      <c r="G188" s="76">
        <f>+BALANCE!G749</f>
        <v>0</v>
      </c>
      <c r="H188" s="76">
        <f>+BALANCE!H749</f>
        <v>0</v>
      </c>
      <c r="I188" s="76">
        <f>+BALANCE!I749</f>
        <v>0</v>
      </c>
      <c r="J188" s="76">
        <f>+BALANCE!J749</f>
        <v>0</v>
      </c>
      <c r="K188" s="76">
        <f>+BALANCE!K749</f>
        <v>0</v>
      </c>
      <c r="L188" s="76">
        <f>+BALANCE!L749</f>
        <v>0</v>
      </c>
      <c r="M188" s="76">
        <f>+BALANCE!M749</f>
        <v>0</v>
      </c>
      <c r="N188" s="76">
        <f>+BALANCE!N749</f>
        <v>0</v>
      </c>
      <c r="O188" s="76">
        <f>+BALANCE!O749</f>
        <v>0</v>
      </c>
      <c r="P188" s="76">
        <f>+BALANCE!P749</f>
        <v>0</v>
      </c>
    </row>
    <row r="189" spans="1:16">
      <c r="A189" s="100">
        <v>183</v>
      </c>
      <c r="B189" s="32">
        <f>+BALANCE!B755</f>
        <v>2608</v>
      </c>
      <c r="C189" s="33" t="str">
        <f>+BALANCE!C755</f>
        <v>Préstamo subordinado</v>
      </c>
      <c r="D189" s="76">
        <f>+BALANCE!D755</f>
        <v>0</v>
      </c>
      <c r="E189" s="76">
        <f>+BALANCE!E755</f>
        <v>0</v>
      </c>
      <c r="F189" s="76">
        <f>+BALANCE!F755</f>
        <v>0</v>
      </c>
      <c r="G189" s="76">
        <f>+BALANCE!G755</f>
        <v>0</v>
      </c>
      <c r="H189" s="76">
        <f>+BALANCE!H755</f>
        <v>0</v>
      </c>
      <c r="I189" s="76">
        <f>+BALANCE!I755</f>
        <v>0</v>
      </c>
      <c r="J189" s="76">
        <f>+BALANCE!J755</f>
        <v>0</v>
      </c>
      <c r="K189" s="76">
        <f>+BALANCE!K755</f>
        <v>0</v>
      </c>
      <c r="L189" s="76">
        <f>+BALANCE!L755</f>
        <v>0</v>
      </c>
      <c r="M189" s="76">
        <f>+BALANCE!M755</f>
        <v>0</v>
      </c>
      <c r="N189" s="76">
        <f>+BALANCE!N755</f>
        <v>0</v>
      </c>
      <c r="O189" s="76">
        <f>+BALANCE!O755</f>
        <v>0</v>
      </c>
      <c r="P189" s="76">
        <f>+BALANCE!P755</f>
        <v>0</v>
      </c>
    </row>
    <row r="190" spans="1:16">
      <c r="A190" s="100">
        <v>184</v>
      </c>
      <c r="B190" s="32">
        <f>+BALANCE!B761</f>
        <v>2609</v>
      </c>
      <c r="C190" s="33" t="str">
        <f>+BALANCE!C761</f>
        <v>Obligaciones con entidades del sector público</v>
      </c>
      <c r="D190" s="76">
        <f>+BALANCE!D761</f>
        <v>0</v>
      </c>
      <c r="E190" s="76">
        <f>+BALANCE!E761</f>
        <v>0</v>
      </c>
      <c r="F190" s="76">
        <f>+BALANCE!F761</f>
        <v>0</v>
      </c>
      <c r="G190" s="76">
        <f>+BALANCE!G761</f>
        <v>0</v>
      </c>
      <c r="H190" s="76">
        <f>+BALANCE!H761</f>
        <v>0</v>
      </c>
      <c r="I190" s="76">
        <f>+BALANCE!I761</f>
        <v>0</v>
      </c>
      <c r="J190" s="76">
        <f>+BALANCE!J761</f>
        <v>0</v>
      </c>
      <c r="K190" s="76">
        <f>+BALANCE!K761</f>
        <v>0</v>
      </c>
      <c r="L190" s="76">
        <f>+BALANCE!L761</f>
        <v>0</v>
      </c>
      <c r="M190" s="76">
        <f>+BALANCE!M761</f>
        <v>0</v>
      </c>
      <c r="N190" s="76">
        <f>+BALANCE!N761</f>
        <v>0</v>
      </c>
      <c r="O190" s="76">
        <f>+BALANCE!O761</f>
        <v>0</v>
      </c>
      <c r="P190" s="76">
        <f>+BALANCE!P761</f>
        <v>0</v>
      </c>
    </row>
    <row r="191" spans="1:16">
      <c r="A191" s="100">
        <v>185</v>
      </c>
      <c r="B191" s="32">
        <f>+BALANCE!B767</f>
        <v>2690</v>
      </c>
      <c r="C191" s="33" t="str">
        <f>+BALANCE!C767</f>
        <v>Otras obligaciones</v>
      </c>
      <c r="D191" s="76">
        <f>+BALANCE!D767</f>
        <v>0</v>
      </c>
      <c r="E191" s="76">
        <f>+BALANCE!E767</f>
        <v>0</v>
      </c>
      <c r="F191" s="76">
        <f>+BALANCE!F767</f>
        <v>0</v>
      </c>
      <c r="G191" s="76">
        <f>+BALANCE!G767</f>
        <v>0</v>
      </c>
      <c r="H191" s="76">
        <f>+BALANCE!H767</f>
        <v>0</v>
      </c>
      <c r="I191" s="76">
        <f>+BALANCE!I767</f>
        <v>0</v>
      </c>
      <c r="J191" s="76">
        <f>+BALANCE!J767</f>
        <v>0</v>
      </c>
      <c r="K191" s="76">
        <f>+BALANCE!K767</f>
        <v>0</v>
      </c>
      <c r="L191" s="76">
        <f>+BALANCE!L767</f>
        <v>0</v>
      </c>
      <c r="M191" s="76">
        <f>+BALANCE!M767</f>
        <v>0</v>
      </c>
      <c r="N191" s="76">
        <f>+BALANCE!N767</f>
        <v>0</v>
      </c>
      <c r="O191" s="76">
        <f>+BALANCE!O767</f>
        <v>0</v>
      </c>
      <c r="P191" s="76">
        <f>+BALANCE!P767</f>
        <v>0</v>
      </c>
    </row>
    <row r="192" spans="1:16">
      <c r="A192" s="100">
        <v>186</v>
      </c>
      <c r="B192" s="32">
        <f>+BALANCE!B773</f>
        <v>27</v>
      </c>
      <c r="C192" s="33" t="str">
        <f>+BALANCE!C773</f>
        <v>VALORES EN CIRCULACION</v>
      </c>
      <c r="D192" s="76">
        <f>+BALANCE!D773</f>
        <v>0</v>
      </c>
      <c r="E192" s="76">
        <f>+BALANCE!E773</f>
        <v>0</v>
      </c>
      <c r="F192" s="76">
        <f>+BALANCE!F773</f>
        <v>0</v>
      </c>
      <c r="G192" s="76">
        <f>+BALANCE!G773</f>
        <v>0</v>
      </c>
      <c r="H192" s="76">
        <f>+BALANCE!H773</f>
        <v>0</v>
      </c>
      <c r="I192" s="76">
        <f>+BALANCE!I773</f>
        <v>0</v>
      </c>
      <c r="J192" s="76">
        <f>+BALANCE!J773</f>
        <v>0</v>
      </c>
      <c r="K192" s="76">
        <f>+BALANCE!K773</f>
        <v>0</v>
      </c>
      <c r="L192" s="76">
        <f>+BALANCE!L773</f>
        <v>0</v>
      </c>
      <c r="M192" s="76">
        <f>+BALANCE!M773</f>
        <v>0</v>
      </c>
      <c r="N192" s="76">
        <f>+BALANCE!N773</f>
        <v>0</v>
      </c>
      <c r="O192" s="76">
        <f>+BALANCE!O773</f>
        <v>0</v>
      </c>
      <c r="P192" s="76">
        <f>+BALANCE!P773</f>
        <v>0</v>
      </c>
    </row>
    <row r="193" spans="1:16">
      <c r="A193" s="100">
        <v>187</v>
      </c>
      <c r="B193" s="32">
        <f>+BALANCE!B787</f>
        <v>28</v>
      </c>
      <c r="C193" s="33" t="str">
        <f>+BALANCE!C787</f>
        <v>OBLIGACIONES CONVERTIBLES EN ACCIONES Y APORTES PARA FUTURA CAPITALIZACION</v>
      </c>
      <c r="D193" s="76">
        <f>+BALANCE!D787</f>
        <v>0</v>
      </c>
      <c r="E193" s="76">
        <f>+BALANCE!E787</f>
        <v>0</v>
      </c>
      <c r="F193" s="76">
        <f>+BALANCE!F787</f>
        <v>0</v>
      </c>
      <c r="G193" s="76">
        <f>+BALANCE!G787</f>
        <v>0</v>
      </c>
      <c r="H193" s="76">
        <f>+BALANCE!H787</f>
        <v>0</v>
      </c>
      <c r="I193" s="76">
        <f>+BALANCE!I787</f>
        <v>0</v>
      </c>
      <c r="J193" s="76">
        <f>+BALANCE!J787</f>
        <v>0</v>
      </c>
      <c r="K193" s="76">
        <f>+BALANCE!K787</f>
        <v>0</v>
      </c>
      <c r="L193" s="76">
        <f>+BALANCE!L787</f>
        <v>0</v>
      </c>
      <c r="M193" s="76">
        <f>+BALANCE!M787</f>
        <v>0</v>
      </c>
      <c r="N193" s="76">
        <f>+BALANCE!N787</f>
        <v>0</v>
      </c>
      <c r="O193" s="76">
        <f>+BALANCE!O787</f>
        <v>0</v>
      </c>
      <c r="P193" s="76">
        <f>+BALANCE!P787</f>
        <v>0</v>
      </c>
    </row>
    <row r="194" spans="1:16">
      <c r="A194" s="100">
        <v>188</v>
      </c>
      <c r="B194" s="32">
        <f>+BALANCE!B788</f>
        <v>2801</v>
      </c>
      <c r="C194" s="33" t="str">
        <f>+BALANCE!C788</f>
        <v>Obligaciones convertibles en acciones</v>
      </c>
      <c r="D194" s="76">
        <f>+BALANCE!D788</f>
        <v>0</v>
      </c>
      <c r="E194" s="76">
        <f>+BALANCE!E788</f>
        <v>0</v>
      </c>
      <c r="F194" s="76">
        <f>+BALANCE!F788</f>
        <v>0</v>
      </c>
      <c r="G194" s="76">
        <f>+BALANCE!G788</f>
        <v>0</v>
      </c>
      <c r="H194" s="76">
        <f>+BALANCE!H788</f>
        <v>0</v>
      </c>
      <c r="I194" s="76">
        <f>+BALANCE!I788</f>
        <v>0</v>
      </c>
      <c r="J194" s="76">
        <f>+BALANCE!J788</f>
        <v>0</v>
      </c>
      <c r="K194" s="76">
        <f>+BALANCE!K788</f>
        <v>0</v>
      </c>
      <c r="L194" s="76">
        <f>+BALANCE!L788</f>
        <v>0</v>
      </c>
      <c r="M194" s="76">
        <f>+BALANCE!M788</f>
        <v>0</v>
      </c>
      <c r="N194" s="76">
        <f>+BALANCE!N788</f>
        <v>0</v>
      </c>
      <c r="O194" s="76">
        <f>+BALANCE!O788</f>
        <v>0</v>
      </c>
      <c r="P194" s="76">
        <f>+BALANCE!P788</f>
        <v>0</v>
      </c>
    </row>
    <row r="195" spans="1:16">
      <c r="A195" s="100">
        <v>189</v>
      </c>
      <c r="B195" s="32">
        <f>+BALANCE!B791</f>
        <v>2802</v>
      </c>
      <c r="C195" s="33" t="str">
        <f>+BALANCE!C791</f>
        <v>Aportes para futura capitalización</v>
      </c>
      <c r="D195" s="76">
        <f>+BALANCE!D791</f>
        <v>0</v>
      </c>
      <c r="E195" s="76">
        <f>+BALANCE!E791</f>
        <v>0</v>
      </c>
      <c r="F195" s="76">
        <f>+BALANCE!F791</f>
        <v>0</v>
      </c>
      <c r="G195" s="76">
        <f>+BALANCE!G791</f>
        <v>0</v>
      </c>
      <c r="H195" s="76">
        <f>+BALANCE!H791</f>
        <v>0</v>
      </c>
      <c r="I195" s="76">
        <f>+BALANCE!I791</f>
        <v>0</v>
      </c>
      <c r="J195" s="76">
        <f>+BALANCE!J791</f>
        <v>0</v>
      </c>
      <c r="K195" s="76">
        <f>+BALANCE!K791</f>
        <v>0</v>
      </c>
      <c r="L195" s="76">
        <f>+BALANCE!L791</f>
        <v>0</v>
      </c>
      <c r="M195" s="76">
        <f>+BALANCE!M791</f>
        <v>0</v>
      </c>
      <c r="N195" s="76">
        <f>+BALANCE!N791</f>
        <v>0</v>
      </c>
      <c r="O195" s="76">
        <f>+BALANCE!O791</f>
        <v>0</v>
      </c>
      <c r="P195" s="76">
        <f>+BALANCE!P791</f>
        <v>0</v>
      </c>
    </row>
    <row r="196" spans="1:16">
      <c r="A196" s="100">
        <v>190</v>
      </c>
      <c r="B196" s="32">
        <f>+BALANCE!B792</f>
        <v>29</v>
      </c>
      <c r="C196" s="33" t="str">
        <f>+BALANCE!C792</f>
        <v>OTROS PASIVOS</v>
      </c>
      <c r="D196" s="76">
        <f>+BALANCE!D792</f>
        <v>0</v>
      </c>
      <c r="E196" s="76">
        <f>+BALANCE!E792</f>
        <v>0</v>
      </c>
      <c r="F196" s="76">
        <f>+BALANCE!F792</f>
        <v>0</v>
      </c>
      <c r="G196" s="76">
        <f>+BALANCE!G792</f>
        <v>0</v>
      </c>
      <c r="H196" s="76">
        <f>+BALANCE!H792</f>
        <v>0</v>
      </c>
      <c r="I196" s="76">
        <f>+BALANCE!I792</f>
        <v>0</v>
      </c>
      <c r="J196" s="76">
        <f>+BALANCE!J792</f>
        <v>0</v>
      </c>
      <c r="K196" s="76">
        <f>+BALANCE!K792</f>
        <v>0</v>
      </c>
      <c r="L196" s="76">
        <f>+BALANCE!L792</f>
        <v>0</v>
      </c>
      <c r="M196" s="76">
        <f>+BALANCE!M792</f>
        <v>0</v>
      </c>
      <c r="N196" s="76">
        <f>+BALANCE!N792</f>
        <v>0</v>
      </c>
      <c r="O196" s="76">
        <f>+BALANCE!O792</f>
        <v>0</v>
      </c>
      <c r="P196" s="76">
        <f>+BALANCE!P792</f>
        <v>0</v>
      </c>
    </row>
    <row r="197" spans="1:16" ht="15">
      <c r="A197" s="100">
        <v>191</v>
      </c>
      <c r="B197" s="32"/>
      <c r="C197" s="44" t="str">
        <f>+BALANCE!C809</f>
        <v>TOTAL PASIVO</v>
      </c>
      <c r="D197" s="77">
        <f>+BALANCE!D809</f>
        <v>0</v>
      </c>
      <c r="E197" s="77">
        <f>+BALANCE!E809</f>
        <v>0</v>
      </c>
      <c r="F197" s="77">
        <f>+BALANCE!F809</f>
        <v>0</v>
      </c>
      <c r="G197" s="77">
        <f>+BALANCE!G809</f>
        <v>0</v>
      </c>
      <c r="H197" s="77">
        <f>+BALANCE!H809</f>
        <v>0</v>
      </c>
      <c r="I197" s="77">
        <f>+BALANCE!I809</f>
        <v>0</v>
      </c>
      <c r="J197" s="77">
        <f>+BALANCE!J809</f>
        <v>0</v>
      </c>
      <c r="K197" s="77">
        <f>+BALANCE!K809</f>
        <v>0</v>
      </c>
      <c r="L197" s="77">
        <f>+BALANCE!L809</f>
        <v>0</v>
      </c>
      <c r="M197" s="77">
        <f>+BALANCE!M809</f>
        <v>0</v>
      </c>
      <c r="N197" s="77">
        <f>+BALANCE!N809</f>
        <v>2.7884000000000002</v>
      </c>
      <c r="O197" s="77">
        <f>+BALANCE!O809</f>
        <v>5.0722800000000001</v>
      </c>
      <c r="P197" s="77">
        <f>+BALANCE!P809</f>
        <v>3.9583200000000001</v>
      </c>
    </row>
    <row r="198" spans="1:16" ht="15">
      <c r="A198" s="100">
        <v>192</v>
      </c>
      <c r="B198" s="32"/>
      <c r="C198" s="44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77"/>
      <c r="O198" s="77"/>
      <c r="P198" s="77"/>
    </row>
    <row r="199" spans="1:16" ht="15">
      <c r="A199" s="100">
        <v>193</v>
      </c>
      <c r="B199" s="32"/>
      <c r="C199" s="44" t="str">
        <f>+BALANCE!C811</f>
        <v>PATRIMONIO</v>
      </c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77"/>
      <c r="O199" s="77"/>
      <c r="P199" s="77"/>
    </row>
    <row r="200" spans="1:16">
      <c r="A200" s="100">
        <v>194</v>
      </c>
      <c r="B200" s="32">
        <f>+BALANCE!B812</f>
        <v>31</v>
      </c>
      <c r="C200" s="33" t="str">
        <f>+BALANCE!C812</f>
        <v>CAPITAL SOCIAL</v>
      </c>
      <c r="D200" s="76">
        <f>+BALANCE!D812</f>
        <v>0</v>
      </c>
      <c r="E200" s="76">
        <f>+BALANCE!E812</f>
        <v>0</v>
      </c>
      <c r="F200" s="76">
        <f>+BALANCE!F812</f>
        <v>0</v>
      </c>
      <c r="G200" s="76">
        <f>+BALANCE!G812</f>
        <v>0</v>
      </c>
      <c r="H200" s="76">
        <f>+BALANCE!H812</f>
        <v>0</v>
      </c>
      <c r="I200" s="76">
        <f>+BALANCE!I812</f>
        <v>0</v>
      </c>
      <c r="J200" s="76">
        <f>+BALANCE!J812</f>
        <v>0</v>
      </c>
      <c r="K200" s="76">
        <f>+BALANCE!K812</f>
        <v>0</v>
      </c>
      <c r="L200" s="76">
        <f>+BALANCE!L812</f>
        <v>0</v>
      </c>
      <c r="M200" s="76">
        <f>+BALANCE!M812</f>
        <v>0</v>
      </c>
      <c r="N200" s="76">
        <f>+BALANCE!N812</f>
        <v>40</v>
      </c>
      <c r="O200" s="76">
        <f>+BALANCE!O812</f>
        <v>40</v>
      </c>
      <c r="P200" s="76">
        <f>+BALANCE!P812</f>
        <v>40</v>
      </c>
    </row>
    <row r="201" spans="1:16">
      <c r="A201" s="100">
        <v>195</v>
      </c>
      <c r="B201" s="32">
        <f>+BALANCE!B816</f>
        <v>32</v>
      </c>
      <c r="C201" s="33" t="str">
        <f>+BALANCE!C816</f>
        <v>PRIMA O DESCUENTO EN COLOCACION DE ACCIONES</v>
      </c>
      <c r="D201" s="76">
        <f>+BALANCE!D816</f>
        <v>0</v>
      </c>
      <c r="E201" s="76">
        <f>+BALANCE!E816</f>
        <v>0</v>
      </c>
      <c r="F201" s="76">
        <f>+BALANCE!F816</f>
        <v>0</v>
      </c>
      <c r="G201" s="76">
        <f>+BALANCE!G816</f>
        <v>0</v>
      </c>
      <c r="H201" s="76">
        <f>+BALANCE!H816</f>
        <v>0</v>
      </c>
      <c r="I201" s="76">
        <f>+BALANCE!I816</f>
        <v>0</v>
      </c>
      <c r="J201" s="76">
        <f>+BALANCE!J816</f>
        <v>0</v>
      </c>
      <c r="K201" s="76">
        <f>+BALANCE!K816</f>
        <v>0</v>
      </c>
      <c r="L201" s="76">
        <f>+BALANCE!L816</f>
        <v>0</v>
      </c>
      <c r="M201" s="76">
        <f>+BALANCE!M816</f>
        <v>0</v>
      </c>
      <c r="N201" s="76">
        <f>+BALANCE!N816</f>
        <v>0</v>
      </c>
      <c r="O201" s="76">
        <f>+BALANCE!O816</f>
        <v>0</v>
      </c>
      <c r="P201" s="76">
        <f>+BALANCE!P816</f>
        <v>0</v>
      </c>
    </row>
    <row r="202" spans="1:16">
      <c r="A202" s="100">
        <v>196</v>
      </c>
      <c r="B202" s="32">
        <f>+BALANCE!B819</f>
        <v>33</v>
      </c>
      <c r="C202" s="33" t="str">
        <f>+BALANCE!C819</f>
        <v>RESERVAS</v>
      </c>
      <c r="D202" s="76">
        <f>+BALANCE!D819</f>
        <v>0</v>
      </c>
      <c r="E202" s="76">
        <f>+BALANCE!E819</f>
        <v>0</v>
      </c>
      <c r="F202" s="76">
        <f>+BALANCE!F819</f>
        <v>0</v>
      </c>
      <c r="G202" s="76">
        <f>+BALANCE!G819</f>
        <v>0</v>
      </c>
      <c r="H202" s="76">
        <f>+BALANCE!H819</f>
        <v>0</v>
      </c>
      <c r="I202" s="76">
        <f>+BALANCE!I819</f>
        <v>0</v>
      </c>
      <c r="J202" s="76">
        <f>+BALANCE!J819</f>
        <v>0</v>
      </c>
      <c r="K202" s="76">
        <f>+BALANCE!K819</f>
        <v>0</v>
      </c>
      <c r="L202" s="76">
        <f>+BALANCE!L819</f>
        <v>0</v>
      </c>
      <c r="M202" s="76">
        <f>+BALANCE!M819</f>
        <v>0</v>
      </c>
      <c r="N202" s="76">
        <f>+BALANCE!N819</f>
        <v>215.74352999999999</v>
      </c>
      <c r="O202" s="76">
        <f>+BALANCE!O819</f>
        <v>222.89737</v>
      </c>
      <c r="P202" s="76">
        <f>+BALANCE!P819</f>
        <v>230</v>
      </c>
    </row>
    <row r="203" spans="1:16">
      <c r="A203" s="100">
        <v>197</v>
      </c>
      <c r="B203" s="32">
        <f>+BALANCE!B839</f>
        <v>34</v>
      </c>
      <c r="C203" s="33" t="str">
        <f>+BALANCE!C839</f>
        <v>OTROS APORTES PATRIMONIALES</v>
      </c>
      <c r="D203" s="76">
        <f>+BALANCE!D839</f>
        <v>0</v>
      </c>
      <c r="E203" s="76">
        <f>+BALANCE!E839</f>
        <v>0</v>
      </c>
      <c r="F203" s="76">
        <f>+BALANCE!F839</f>
        <v>0</v>
      </c>
      <c r="G203" s="76">
        <f>+BALANCE!G839</f>
        <v>0</v>
      </c>
      <c r="H203" s="76">
        <f>+BALANCE!H839</f>
        <v>0</v>
      </c>
      <c r="I203" s="76">
        <f>+BALANCE!I839</f>
        <v>0</v>
      </c>
      <c r="J203" s="76">
        <f>+BALANCE!J839</f>
        <v>0</v>
      </c>
      <c r="K203" s="76">
        <f>+BALANCE!K839</f>
        <v>0</v>
      </c>
      <c r="L203" s="76">
        <f>+BALANCE!L839</f>
        <v>0</v>
      </c>
      <c r="M203" s="76">
        <f>+BALANCE!M839</f>
        <v>0</v>
      </c>
      <c r="N203" s="76">
        <f>+BALANCE!N839</f>
        <v>0</v>
      </c>
      <c r="O203" s="76">
        <f>+BALANCE!O839</f>
        <v>0</v>
      </c>
      <c r="P203" s="76">
        <f>+BALANCE!P839</f>
        <v>0</v>
      </c>
    </row>
    <row r="204" spans="1:16">
      <c r="A204" s="100">
        <v>198</v>
      </c>
      <c r="B204" s="32">
        <f>+BALANCE!B845</f>
        <v>35</v>
      </c>
      <c r="C204" s="33" t="str">
        <f>+BALANCE!C845</f>
        <v>SUPERAVIT POR VALUACIONES</v>
      </c>
      <c r="D204" s="76">
        <f>+BALANCE!D845</f>
        <v>0</v>
      </c>
      <c r="E204" s="76">
        <f>+BALANCE!E845</f>
        <v>0</v>
      </c>
      <c r="F204" s="76">
        <f>+BALANCE!F845</f>
        <v>0</v>
      </c>
      <c r="G204" s="76">
        <f>+BALANCE!G845</f>
        <v>0</v>
      </c>
      <c r="H204" s="76">
        <f>+BALANCE!H845</f>
        <v>0</v>
      </c>
      <c r="I204" s="76">
        <f>+BALANCE!I845</f>
        <v>0</v>
      </c>
      <c r="J204" s="76">
        <f>+BALANCE!J845</f>
        <v>0</v>
      </c>
      <c r="K204" s="76">
        <f>+BALANCE!K845</f>
        <v>0</v>
      </c>
      <c r="L204" s="76">
        <f>+BALANCE!L845</f>
        <v>0</v>
      </c>
      <c r="M204" s="76">
        <f>+BALANCE!M845</f>
        <v>0</v>
      </c>
      <c r="N204" s="76">
        <f>+BALANCE!N845</f>
        <v>0</v>
      </c>
      <c r="O204" s="76">
        <f>+BALANCE!O845</f>
        <v>0</v>
      </c>
      <c r="P204" s="76">
        <f>+BALANCE!P845</f>
        <v>0</v>
      </c>
    </row>
    <row r="205" spans="1:16">
      <c r="A205" s="100">
        <v>199</v>
      </c>
      <c r="B205" s="32">
        <f>+BALANCE!B848</f>
        <v>36</v>
      </c>
      <c r="C205" s="33" t="str">
        <f>+BALANCE!C848</f>
        <v>RESULTADOS</v>
      </c>
      <c r="D205" s="76">
        <f>+BALANCE!D848</f>
        <v>0</v>
      </c>
      <c r="E205" s="76">
        <f>+BALANCE!E848</f>
        <v>0</v>
      </c>
      <c r="F205" s="76">
        <f>+BALANCE!F848</f>
        <v>0</v>
      </c>
      <c r="G205" s="76">
        <f>+BALANCE!G848</f>
        <v>0</v>
      </c>
      <c r="H205" s="76">
        <f>+BALANCE!H848</f>
        <v>0</v>
      </c>
      <c r="I205" s="76">
        <f>+BALANCE!I848</f>
        <v>0</v>
      </c>
      <c r="J205" s="76">
        <f>+BALANCE!J848</f>
        <v>0</v>
      </c>
      <c r="K205" s="76">
        <f>+BALANCE!K848</f>
        <v>0</v>
      </c>
      <c r="L205" s="76">
        <f>+BALANCE!L848</f>
        <v>0</v>
      </c>
      <c r="M205" s="76">
        <f>+BALANCE!M848</f>
        <v>0</v>
      </c>
      <c r="N205" s="76">
        <f>+BALANCE!N848</f>
        <v>0</v>
      </c>
      <c r="O205" s="76">
        <f>+BALANCE!O848</f>
        <v>0</v>
      </c>
      <c r="P205" s="76">
        <f>+BALANCE!P848</f>
        <v>-8.5624000000000002</v>
      </c>
    </row>
    <row r="206" spans="1:16">
      <c r="A206" s="100">
        <v>200</v>
      </c>
      <c r="B206" s="32">
        <f>+BALANCE!B849</f>
        <v>3601</v>
      </c>
      <c r="C206" s="33" t="str">
        <f>+BALANCE!C849</f>
        <v>Utilidades o excedentes acumuladas</v>
      </c>
      <c r="D206" s="76">
        <f>+BALANCE!D849</f>
        <v>0</v>
      </c>
      <c r="E206" s="76">
        <f>+BALANCE!E849</f>
        <v>0</v>
      </c>
      <c r="F206" s="76">
        <f>+BALANCE!F849</f>
        <v>0</v>
      </c>
      <c r="G206" s="76">
        <f>+BALANCE!G849</f>
        <v>0</v>
      </c>
      <c r="H206" s="76">
        <f>+BALANCE!H849</f>
        <v>0</v>
      </c>
      <c r="I206" s="76">
        <f>+BALANCE!I849</f>
        <v>0</v>
      </c>
      <c r="J206" s="76">
        <f>+BALANCE!J849</f>
        <v>0</v>
      </c>
      <c r="K206" s="76">
        <f>+BALANCE!K849</f>
        <v>0</v>
      </c>
      <c r="L206" s="76">
        <f>+BALANCE!L849</f>
        <v>0</v>
      </c>
      <c r="M206" s="76">
        <f>+BALANCE!M849</f>
        <v>0</v>
      </c>
      <c r="N206" s="76">
        <f>+BALANCE!N849</f>
        <v>0</v>
      </c>
      <c r="O206" s="76">
        <f>+BALANCE!O849</f>
        <v>0</v>
      </c>
      <c r="P206" s="76">
        <f>+BALANCE!P849</f>
        <v>0</v>
      </c>
    </row>
    <row r="207" spans="1:16">
      <c r="A207" s="100">
        <v>201</v>
      </c>
      <c r="B207" s="32">
        <f>+BALANCE!B850</f>
        <v>3602</v>
      </c>
      <c r="C207" s="33" t="str">
        <f>+BALANCE!C850</f>
        <v>(Pérdidas acumuladas)</v>
      </c>
      <c r="D207" s="76">
        <f>+BALANCE!D850</f>
        <v>0</v>
      </c>
      <c r="E207" s="76">
        <f>+BALANCE!E850</f>
        <v>0</v>
      </c>
      <c r="F207" s="76">
        <f>+BALANCE!F850</f>
        <v>0</v>
      </c>
      <c r="G207" s="76">
        <f>+BALANCE!G850</f>
        <v>0</v>
      </c>
      <c r="H207" s="76">
        <f>+BALANCE!H850</f>
        <v>0</v>
      </c>
      <c r="I207" s="76">
        <f>+BALANCE!I850</f>
        <v>0</v>
      </c>
      <c r="J207" s="76">
        <f>+BALANCE!J850</f>
        <v>0</v>
      </c>
      <c r="K207" s="76">
        <f>+BALANCE!K850</f>
        <v>0</v>
      </c>
      <c r="L207" s="76">
        <f>+BALANCE!L850</f>
        <v>0</v>
      </c>
      <c r="M207" s="76">
        <f>+BALANCE!M850</f>
        <v>0</v>
      </c>
      <c r="N207" s="76">
        <f>+BALANCE!N850</f>
        <v>0</v>
      </c>
      <c r="O207" s="76">
        <f>+BALANCE!O850</f>
        <v>0</v>
      </c>
      <c r="P207" s="76">
        <f>+BALANCE!P850</f>
        <v>0</v>
      </c>
    </row>
    <row r="208" spans="1:16">
      <c r="A208" s="100">
        <v>202</v>
      </c>
      <c r="B208" s="32">
        <f>+BALANCE!B851</f>
        <v>3603</v>
      </c>
      <c r="C208" s="33" t="str">
        <f>+BALANCE!C851</f>
        <v>Utilidad o excedente del ejercicio</v>
      </c>
      <c r="D208" s="76">
        <f>+BALANCE!D851</f>
        <v>0</v>
      </c>
      <c r="E208" s="76">
        <f>+BALANCE!E851</f>
        <v>0</v>
      </c>
      <c r="F208" s="76">
        <f>+BALANCE!F851</f>
        <v>0</v>
      </c>
      <c r="G208" s="76">
        <f>+BALANCE!G851</f>
        <v>0</v>
      </c>
      <c r="H208" s="76">
        <f>+BALANCE!H851</f>
        <v>0</v>
      </c>
      <c r="I208" s="76">
        <f>+BALANCE!I851</f>
        <v>0</v>
      </c>
      <c r="J208" s="76">
        <f>+BALANCE!J851</f>
        <v>0</v>
      </c>
      <c r="K208" s="76">
        <f>+BALANCE!K851</f>
        <v>0</v>
      </c>
      <c r="L208" s="76">
        <f>+BALANCE!L851</f>
        <v>0</v>
      </c>
      <c r="M208" s="76">
        <f>+BALANCE!M851</f>
        <v>0</v>
      </c>
      <c r="N208" s="76">
        <f>+BALANCE!N851</f>
        <v>0</v>
      </c>
      <c r="O208" s="76">
        <f>+BALANCE!O851</f>
        <v>0</v>
      </c>
      <c r="P208" s="76">
        <f>+BALANCE!P851</f>
        <v>0</v>
      </c>
    </row>
    <row r="209" spans="1:16">
      <c r="A209" s="100">
        <v>203</v>
      </c>
      <c r="B209" s="32">
        <f>+BALANCE!B852</f>
        <v>3604</v>
      </c>
      <c r="C209" s="33" t="str">
        <f>+BALANCE!C852</f>
        <v>(Pérdida del ejercicio)</v>
      </c>
      <c r="D209" s="76">
        <f>+BALANCE!D852</f>
        <v>0</v>
      </c>
      <c r="E209" s="76">
        <f>+BALANCE!E852</f>
        <v>0</v>
      </c>
      <c r="F209" s="76">
        <f>+BALANCE!F852</f>
        <v>0</v>
      </c>
      <c r="G209" s="76">
        <f>+BALANCE!G852</f>
        <v>0</v>
      </c>
      <c r="H209" s="76">
        <f>+BALANCE!H852</f>
        <v>0</v>
      </c>
      <c r="I209" s="76">
        <f>+BALANCE!I852</f>
        <v>0</v>
      </c>
      <c r="J209" s="76">
        <f>+BALANCE!J852</f>
        <v>0</v>
      </c>
      <c r="K209" s="76">
        <f>+BALANCE!K852</f>
        <v>0</v>
      </c>
      <c r="L209" s="76">
        <f>+BALANCE!L852</f>
        <v>0</v>
      </c>
      <c r="M209" s="76">
        <f>+BALANCE!M852</f>
        <v>0</v>
      </c>
      <c r="N209" s="76">
        <f>+BALANCE!N852</f>
        <v>0</v>
      </c>
      <c r="O209" s="76">
        <f>+BALANCE!O852</f>
        <v>0</v>
      </c>
      <c r="P209" s="76">
        <f>+BALANCE!P852</f>
        <v>-8.5624000000000002</v>
      </c>
    </row>
    <row r="210" spans="1:16" ht="15">
      <c r="A210" s="100">
        <v>204</v>
      </c>
      <c r="B210" s="32"/>
      <c r="C210" s="44" t="str">
        <f>+BALANCE!C853</f>
        <v>TOTAL PATRIMONIO</v>
      </c>
      <c r="D210" s="77">
        <f>+BALANCE!D853</f>
        <v>0</v>
      </c>
      <c r="E210" s="77">
        <f>+BALANCE!E853</f>
        <v>0</v>
      </c>
      <c r="F210" s="77">
        <f>+BALANCE!F853</f>
        <v>0</v>
      </c>
      <c r="G210" s="77">
        <f>+BALANCE!G853</f>
        <v>0</v>
      </c>
      <c r="H210" s="77">
        <f>+BALANCE!H853</f>
        <v>0</v>
      </c>
      <c r="I210" s="77">
        <f>+BALANCE!I853</f>
        <v>0</v>
      </c>
      <c r="J210" s="77">
        <f>+BALANCE!J853</f>
        <v>0</v>
      </c>
      <c r="K210" s="77">
        <f>+BALANCE!K853</f>
        <v>0</v>
      </c>
      <c r="L210" s="77">
        <f>+BALANCE!L853</f>
        <v>0</v>
      </c>
      <c r="M210" s="77">
        <f>+BALANCE!M853</f>
        <v>0</v>
      </c>
      <c r="N210" s="77">
        <f>+BALANCE!N853</f>
        <v>255.74352999999999</v>
      </c>
      <c r="O210" s="77">
        <f>+BALANCE!O853</f>
        <v>262.89737000000002</v>
      </c>
      <c r="P210" s="77">
        <f>+BALANCE!P853</f>
        <v>261.43760000000003</v>
      </c>
    </row>
    <row r="211" spans="1:16" ht="15">
      <c r="A211" s="100">
        <v>205</v>
      </c>
      <c r="B211" s="32"/>
      <c r="C211" s="44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7"/>
    </row>
    <row r="212" spans="1:16" ht="15">
      <c r="A212" s="100">
        <v>206</v>
      </c>
      <c r="B212" s="32"/>
      <c r="C212" s="44" t="str">
        <f>+BALANCE!C855</f>
        <v>TOTAL PASIVO Y PATRIMONIO</v>
      </c>
      <c r="D212" s="77">
        <f>+BALANCE!D855</f>
        <v>0</v>
      </c>
      <c r="E212" s="77">
        <f>+BALANCE!E855</f>
        <v>0</v>
      </c>
      <c r="F212" s="77">
        <f>+BALANCE!F855</f>
        <v>0</v>
      </c>
      <c r="G212" s="77">
        <f>+BALANCE!G855</f>
        <v>0</v>
      </c>
      <c r="H212" s="77">
        <f>+BALANCE!H855</f>
        <v>0</v>
      </c>
      <c r="I212" s="77">
        <f>+BALANCE!I855</f>
        <v>0</v>
      </c>
      <c r="J212" s="77">
        <f>+BALANCE!J855</f>
        <v>0</v>
      </c>
      <c r="K212" s="77">
        <f>+BALANCE!K855</f>
        <v>0</v>
      </c>
      <c r="L212" s="77">
        <f>+BALANCE!L855</f>
        <v>0</v>
      </c>
      <c r="M212" s="77">
        <f>+BALANCE!M855</f>
        <v>0</v>
      </c>
      <c r="N212" s="77">
        <f>+BALANCE!N855</f>
        <v>258.53192999999999</v>
      </c>
      <c r="O212" s="77">
        <f>+BALANCE!O855</f>
        <v>267.96965</v>
      </c>
      <c r="P212" s="77">
        <f>+BALANCE!P855</f>
        <v>265.39592000000005</v>
      </c>
    </row>
    <row r="213" spans="1:16" ht="15">
      <c r="A213" s="100">
        <v>207</v>
      </c>
      <c r="B213" s="32"/>
      <c r="C213" s="44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77"/>
      <c r="O213" s="77"/>
      <c r="P213" s="77"/>
    </row>
    <row r="214" spans="1:16" ht="15">
      <c r="A214" s="100">
        <v>208</v>
      </c>
      <c r="B214" s="32"/>
      <c r="C214" s="44" t="str">
        <f>+BALANCE!C857</f>
        <v>INGRESOS</v>
      </c>
      <c r="D214" s="77">
        <f>+BALANCE!D857</f>
        <v>0</v>
      </c>
      <c r="E214" s="77">
        <f>+BALANCE!E857</f>
        <v>0</v>
      </c>
      <c r="F214" s="77">
        <f>+BALANCE!F857</f>
        <v>0</v>
      </c>
      <c r="G214" s="77">
        <f>+BALANCE!G857</f>
        <v>0</v>
      </c>
      <c r="H214" s="77">
        <f>+BALANCE!H857</f>
        <v>0</v>
      </c>
      <c r="I214" s="77">
        <f>+BALANCE!I857</f>
        <v>0</v>
      </c>
      <c r="J214" s="77">
        <f>+BALANCE!J857</f>
        <v>0</v>
      </c>
      <c r="K214" s="77">
        <f>+BALANCE!K857</f>
        <v>0</v>
      </c>
      <c r="L214" s="77">
        <f>+BALANCE!L857</f>
        <v>0</v>
      </c>
      <c r="M214" s="77">
        <f>+BALANCE!M857</f>
        <v>0</v>
      </c>
      <c r="N214" s="77">
        <f>+BALANCE!N857</f>
        <v>4.7271200000000002</v>
      </c>
      <c r="O214" s="77">
        <f>+BALANCE!O857</f>
        <v>41.621730000000007</v>
      </c>
      <c r="P214" s="77">
        <f>+BALANCE!P857</f>
        <v>79.78546</v>
      </c>
    </row>
    <row r="215" spans="1:16" ht="15">
      <c r="A215" s="100">
        <v>209</v>
      </c>
      <c r="B215" s="32"/>
      <c r="C215" s="44"/>
      <c r="D215" s="77"/>
      <c r="E215" s="77"/>
      <c r="F215" s="77"/>
      <c r="G215" s="77"/>
      <c r="H215" s="77"/>
      <c r="I215" s="77"/>
      <c r="J215" s="77"/>
      <c r="K215" s="77"/>
      <c r="L215" s="77"/>
      <c r="M215" s="77"/>
      <c r="N215" s="77"/>
      <c r="O215" s="77"/>
      <c r="P215" s="77"/>
    </row>
    <row r="216" spans="1:16" ht="15">
      <c r="A216" s="100">
        <v>210</v>
      </c>
      <c r="B216" s="32"/>
      <c r="C216" s="44" t="str">
        <f>+BALANCE!C859</f>
        <v>TOTAL PASIVO, PATRIMONIO E INGRESOS</v>
      </c>
      <c r="D216" s="77">
        <f>+BALANCE!D859</f>
        <v>0</v>
      </c>
      <c r="E216" s="77">
        <f>+BALANCE!E859</f>
        <v>0</v>
      </c>
      <c r="F216" s="77">
        <f>+BALANCE!F859</f>
        <v>0</v>
      </c>
      <c r="G216" s="77">
        <f>+BALANCE!G859</f>
        <v>0</v>
      </c>
      <c r="H216" s="77">
        <f>+BALANCE!H859</f>
        <v>0</v>
      </c>
      <c r="I216" s="77">
        <f>+BALANCE!I859</f>
        <v>0</v>
      </c>
      <c r="J216" s="77">
        <f>+BALANCE!J859</f>
        <v>0</v>
      </c>
      <c r="K216" s="77">
        <f>+BALANCE!K859</f>
        <v>0</v>
      </c>
      <c r="L216" s="77">
        <f>+BALANCE!L859</f>
        <v>0</v>
      </c>
      <c r="M216" s="77">
        <f>+BALANCE!M859</f>
        <v>0</v>
      </c>
      <c r="N216" s="77">
        <f>+BALANCE!N859</f>
        <v>263.25905</v>
      </c>
      <c r="O216" s="77">
        <f>+BALANCE!O859</f>
        <v>309.59138000000002</v>
      </c>
      <c r="P216" s="77">
        <f>+BALANCE!P859</f>
        <v>345.18138000000005</v>
      </c>
    </row>
    <row r="217" spans="1:16">
      <c r="A217" s="100">
        <v>211</v>
      </c>
      <c r="B217" s="32"/>
      <c r="C217" s="33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</row>
    <row r="218" spans="1:16">
      <c r="A218" s="100">
        <v>212</v>
      </c>
      <c r="B218" s="32">
        <f>+BALANCE!B863</f>
        <v>6</v>
      </c>
      <c r="C218" s="33" t="str">
        <f>+BALANCE!C863</f>
        <v>CUENTAS CONTINGENTES</v>
      </c>
      <c r="D218" s="76">
        <f>+BALANCE!D863</f>
        <v>0</v>
      </c>
      <c r="E218" s="76">
        <f>+BALANCE!E863</f>
        <v>0</v>
      </c>
      <c r="F218" s="76">
        <f>+BALANCE!F863</f>
        <v>0</v>
      </c>
      <c r="G218" s="76">
        <f>+BALANCE!G863</f>
        <v>0</v>
      </c>
      <c r="H218" s="76">
        <f>+BALANCE!H863</f>
        <v>0</v>
      </c>
      <c r="I218" s="76">
        <f>+BALANCE!I863</f>
        <v>0</v>
      </c>
      <c r="J218" s="76">
        <f>+BALANCE!J863</f>
        <v>0</v>
      </c>
      <c r="K218" s="76">
        <f>+BALANCE!K863</f>
        <v>0</v>
      </c>
      <c r="L218" s="76">
        <f>+BALANCE!L863</f>
        <v>0</v>
      </c>
      <c r="M218" s="76">
        <f>+BALANCE!M863</f>
        <v>0</v>
      </c>
      <c r="N218" s="76">
        <f>+BALANCE!N863</f>
        <v>0</v>
      </c>
      <c r="O218" s="76">
        <f>+BALANCE!O863</f>
        <v>0</v>
      </c>
      <c r="P218" s="76">
        <f>+BALANCE!P863</f>
        <v>0</v>
      </c>
    </row>
    <row r="219" spans="1:16">
      <c r="A219" s="100">
        <v>213</v>
      </c>
      <c r="B219" s="32">
        <f>+BALANCE!B864</f>
        <v>61</v>
      </c>
      <c r="C219" s="33" t="str">
        <f>+BALANCE!C864</f>
        <v>DEUDORAS</v>
      </c>
      <c r="D219" s="76">
        <f>+BALANCE!D864</f>
        <v>0</v>
      </c>
      <c r="E219" s="76">
        <f>+BALANCE!E864</f>
        <v>0</v>
      </c>
      <c r="F219" s="76">
        <f>+BALANCE!F864</f>
        <v>0</v>
      </c>
      <c r="G219" s="76">
        <f>+BALANCE!G864</f>
        <v>0</v>
      </c>
      <c r="H219" s="76">
        <f>+BALANCE!H864</f>
        <v>0</v>
      </c>
      <c r="I219" s="76">
        <f>+BALANCE!I864</f>
        <v>0</v>
      </c>
      <c r="J219" s="76">
        <f>+BALANCE!J864</f>
        <v>0</v>
      </c>
      <c r="K219" s="76">
        <f>+BALANCE!K864</f>
        <v>0</v>
      </c>
      <c r="L219" s="76">
        <f>+BALANCE!L864</f>
        <v>0</v>
      </c>
      <c r="M219" s="76">
        <f>+BALANCE!M864</f>
        <v>0</v>
      </c>
      <c r="N219" s="76">
        <f>+BALANCE!N864</f>
        <v>0</v>
      </c>
      <c r="O219" s="76">
        <f>+BALANCE!O864</f>
        <v>0</v>
      </c>
      <c r="P219" s="76">
        <f>+BALANCE!P864</f>
        <v>0</v>
      </c>
    </row>
    <row r="220" spans="1:16">
      <c r="A220" s="100">
        <v>214</v>
      </c>
      <c r="B220" s="32">
        <f>+BALANCE!B879</f>
        <v>64</v>
      </c>
      <c r="C220" s="33" t="str">
        <f>+BALANCE!C879</f>
        <v>ACREEDORAS</v>
      </c>
      <c r="D220" s="76">
        <f>+BALANCE!D879</f>
        <v>0</v>
      </c>
      <c r="E220" s="76">
        <f>+BALANCE!E879</f>
        <v>0</v>
      </c>
      <c r="F220" s="76">
        <f>+BALANCE!F879</f>
        <v>0</v>
      </c>
      <c r="G220" s="76">
        <f>+BALANCE!G879</f>
        <v>0</v>
      </c>
      <c r="H220" s="76">
        <f>+BALANCE!H879</f>
        <v>0</v>
      </c>
      <c r="I220" s="76">
        <f>+BALANCE!I879</f>
        <v>0</v>
      </c>
      <c r="J220" s="76">
        <f>+BALANCE!J879</f>
        <v>0</v>
      </c>
      <c r="K220" s="76">
        <f>+BALANCE!K879</f>
        <v>0</v>
      </c>
      <c r="L220" s="76">
        <f>+BALANCE!L879</f>
        <v>0</v>
      </c>
      <c r="M220" s="76">
        <f>+BALANCE!M879</f>
        <v>0</v>
      </c>
      <c r="N220" s="76">
        <f>+BALANCE!N879</f>
        <v>0</v>
      </c>
      <c r="O220" s="76">
        <f>+BALANCE!O879</f>
        <v>0</v>
      </c>
      <c r="P220" s="76">
        <f>+BALANCE!P879</f>
        <v>0</v>
      </c>
    </row>
    <row r="221" spans="1:16">
      <c r="A221" s="100">
        <v>215</v>
      </c>
      <c r="B221" s="32">
        <f>+BALANCE!B880</f>
        <v>6401</v>
      </c>
      <c r="C221" s="33" t="str">
        <f>+BALANCE!C880</f>
        <v>Avales</v>
      </c>
      <c r="D221" s="76">
        <f>+BALANCE!D880</f>
        <v>0</v>
      </c>
      <c r="E221" s="76">
        <f>+BALANCE!E880</f>
        <v>0</v>
      </c>
      <c r="F221" s="76">
        <f>+BALANCE!F880</f>
        <v>0</v>
      </c>
      <c r="G221" s="76">
        <f>+BALANCE!G880</f>
        <v>0</v>
      </c>
      <c r="H221" s="76">
        <f>+BALANCE!H880</f>
        <v>0</v>
      </c>
      <c r="I221" s="76">
        <f>+BALANCE!I880</f>
        <v>0</v>
      </c>
      <c r="J221" s="76">
        <f>+BALANCE!J880</f>
        <v>0</v>
      </c>
      <c r="K221" s="76">
        <f>+BALANCE!K880</f>
        <v>0</v>
      </c>
      <c r="L221" s="76">
        <f>+BALANCE!L880</f>
        <v>0</v>
      </c>
      <c r="M221" s="76">
        <f>+BALANCE!M880</f>
        <v>0</v>
      </c>
      <c r="N221" s="76">
        <f>+BALANCE!N880</f>
        <v>0</v>
      </c>
      <c r="O221" s="76">
        <f>+BALANCE!O880</f>
        <v>0</v>
      </c>
      <c r="P221" s="76">
        <f>+BALANCE!P880</f>
        <v>0</v>
      </c>
    </row>
    <row r="222" spans="1:16">
      <c r="A222" s="100">
        <v>216</v>
      </c>
      <c r="B222" s="32">
        <f>+BALANCE!B883</f>
        <v>6402</v>
      </c>
      <c r="C222" s="33" t="str">
        <f>+BALANCE!C883</f>
        <v>Fianzas y garantías</v>
      </c>
      <c r="D222" s="76">
        <f>+BALANCE!D883</f>
        <v>0</v>
      </c>
      <c r="E222" s="76">
        <f>+BALANCE!E883</f>
        <v>0</v>
      </c>
      <c r="F222" s="76">
        <f>+BALANCE!F883</f>
        <v>0</v>
      </c>
      <c r="G222" s="76">
        <f>+BALANCE!G883</f>
        <v>0</v>
      </c>
      <c r="H222" s="76">
        <f>+BALANCE!H883</f>
        <v>0</v>
      </c>
      <c r="I222" s="76">
        <f>+BALANCE!I883</f>
        <v>0</v>
      </c>
      <c r="J222" s="76">
        <f>+BALANCE!J883</f>
        <v>0</v>
      </c>
      <c r="K222" s="76">
        <f>+BALANCE!K883</f>
        <v>0</v>
      </c>
      <c r="L222" s="76">
        <f>+BALANCE!L883</f>
        <v>0</v>
      </c>
      <c r="M222" s="76">
        <f>+BALANCE!M883</f>
        <v>0</v>
      </c>
      <c r="N222" s="76">
        <f>+BALANCE!N883</f>
        <v>0</v>
      </c>
      <c r="O222" s="76">
        <f>+BALANCE!O883</f>
        <v>0</v>
      </c>
      <c r="P222" s="76">
        <f>+BALANCE!P883</f>
        <v>0</v>
      </c>
    </row>
    <row r="223" spans="1:16">
      <c r="A223" s="100">
        <v>217</v>
      </c>
      <c r="B223" s="32">
        <f>+BALANCE!B889</f>
        <v>6403</v>
      </c>
      <c r="C223" s="33" t="str">
        <f>+BALANCE!C889</f>
        <v>Cartas de crédito</v>
      </c>
      <c r="D223" s="76">
        <f>+BALANCE!D889</f>
        <v>0</v>
      </c>
      <c r="E223" s="76">
        <f>+BALANCE!E889</f>
        <v>0</v>
      </c>
      <c r="F223" s="76">
        <f>+BALANCE!F889</f>
        <v>0</v>
      </c>
      <c r="G223" s="76">
        <f>+BALANCE!G889</f>
        <v>0</v>
      </c>
      <c r="H223" s="76">
        <f>+BALANCE!H889</f>
        <v>0</v>
      </c>
      <c r="I223" s="76">
        <f>+BALANCE!I889</f>
        <v>0</v>
      </c>
      <c r="J223" s="76">
        <f>+BALANCE!J889</f>
        <v>0</v>
      </c>
      <c r="K223" s="76">
        <f>+BALANCE!K889</f>
        <v>0</v>
      </c>
      <c r="L223" s="76">
        <f>+BALANCE!L889</f>
        <v>0</v>
      </c>
      <c r="M223" s="76">
        <f>+BALANCE!M889</f>
        <v>0</v>
      </c>
      <c r="N223" s="76">
        <f>+BALANCE!N889</f>
        <v>0</v>
      </c>
      <c r="O223" s="76">
        <f>+BALANCE!O889</f>
        <v>0</v>
      </c>
      <c r="P223" s="76">
        <f>+BALANCE!P889</f>
        <v>0</v>
      </c>
    </row>
    <row r="224" spans="1:16">
      <c r="A224" s="100">
        <v>218</v>
      </c>
      <c r="B224" s="32">
        <f>+BALANCE!B893</f>
        <v>6404</v>
      </c>
      <c r="C224" s="33" t="str">
        <f>+BALANCE!C893</f>
        <v>Créditos aprobados no desembolsados</v>
      </c>
      <c r="D224" s="76">
        <f>+BALANCE!D893</f>
        <v>0</v>
      </c>
      <c r="E224" s="76">
        <f>+BALANCE!E893</f>
        <v>0</v>
      </c>
      <c r="F224" s="76">
        <f>+BALANCE!F893</f>
        <v>0</v>
      </c>
      <c r="G224" s="76">
        <f>+BALANCE!G893</f>
        <v>0</v>
      </c>
      <c r="H224" s="76">
        <f>+BALANCE!H893</f>
        <v>0</v>
      </c>
      <c r="I224" s="76">
        <f>+BALANCE!I893</f>
        <v>0</v>
      </c>
      <c r="J224" s="76">
        <f>+BALANCE!J893</f>
        <v>0</v>
      </c>
      <c r="K224" s="76">
        <f>+BALANCE!K893</f>
        <v>0</v>
      </c>
      <c r="L224" s="76">
        <f>+BALANCE!L893</f>
        <v>0</v>
      </c>
      <c r="M224" s="76">
        <f>+BALANCE!M893</f>
        <v>0</v>
      </c>
      <c r="N224" s="76">
        <f>+BALANCE!N893</f>
        <v>0</v>
      </c>
      <c r="O224" s="76">
        <f>+BALANCE!O893</f>
        <v>0</v>
      </c>
      <c r="P224" s="76">
        <f>+BALANCE!P893</f>
        <v>0</v>
      </c>
    </row>
    <row r="225" spans="1:16">
      <c r="A225" s="100">
        <v>219</v>
      </c>
      <c r="B225" s="32"/>
      <c r="C225" s="33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</row>
    <row r="226" spans="1:16">
      <c r="A226" s="100">
        <v>220</v>
      </c>
      <c r="B226" s="32">
        <f>+BALANCE!B921</f>
        <v>7</v>
      </c>
      <c r="C226" s="33" t="str">
        <f>+BALANCE!C921</f>
        <v>CUENTAS DE ORDEN</v>
      </c>
      <c r="D226" s="76">
        <f>+BALANCE!D921</f>
        <v>0</v>
      </c>
      <c r="E226" s="76">
        <f>+BALANCE!E921</f>
        <v>0</v>
      </c>
      <c r="F226" s="76">
        <f>+BALANCE!F921</f>
        <v>0</v>
      </c>
      <c r="G226" s="76">
        <f>+BALANCE!G921</f>
        <v>0</v>
      </c>
      <c r="H226" s="76">
        <f>+BALANCE!H921</f>
        <v>0</v>
      </c>
      <c r="I226" s="76">
        <f>+BALANCE!I921</f>
        <v>0</v>
      </c>
      <c r="J226" s="76">
        <f>+BALANCE!J921</f>
        <v>0</v>
      </c>
      <c r="K226" s="76">
        <f>+BALANCE!K921</f>
        <v>0</v>
      </c>
      <c r="L226" s="76">
        <f>+BALANCE!L921</f>
        <v>0</v>
      </c>
      <c r="M226" s="76">
        <f>+BALANCE!M921</f>
        <v>0</v>
      </c>
      <c r="N226" s="76">
        <f>+BALANCE!N921</f>
        <v>0</v>
      </c>
      <c r="O226" s="76">
        <f>+BALANCE!O921</f>
        <v>0</v>
      </c>
      <c r="P226" s="76">
        <f>+BALANCE!P921</f>
        <v>0</v>
      </c>
    </row>
    <row r="227" spans="1:16">
      <c r="A227" s="100">
        <v>221</v>
      </c>
      <c r="B227" s="32">
        <f>+BALANCE!B922</f>
        <v>71</v>
      </c>
      <c r="C227" s="33" t="str">
        <f>+BALANCE!C922</f>
        <v>CUENTAS DE ORDEN DEUDORAS</v>
      </c>
      <c r="D227" s="76">
        <f>+BALANCE!D922</f>
        <v>0</v>
      </c>
      <c r="E227" s="76">
        <f>+BALANCE!E922</f>
        <v>0</v>
      </c>
      <c r="F227" s="76">
        <f>+BALANCE!F922</f>
        <v>0</v>
      </c>
      <c r="G227" s="76">
        <f>+BALANCE!G922</f>
        <v>0</v>
      </c>
      <c r="H227" s="76">
        <f>+BALANCE!H922</f>
        <v>0</v>
      </c>
      <c r="I227" s="76">
        <f>+BALANCE!I922</f>
        <v>0</v>
      </c>
      <c r="J227" s="76">
        <f>+BALANCE!J922</f>
        <v>0</v>
      </c>
      <c r="K227" s="76">
        <f>+BALANCE!K922</f>
        <v>0</v>
      </c>
      <c r="L227" s="76">
        <f>+BALANCE!L922</f>
        <v>0</v>
      </c>
      <c r="M227" s="76">
        <f>+BALANCE!M922</f>
        <v>0</v>
      </c>
      <c r="N227" s="76">
        <f>+BALANCE!N922</f>
        <v>0</v>
      </c>
      <c r="O227" s="76">
        <f>+BALANCE!O922</f>
        <v>0</v>
      </c>
      <c r="P227" s="76">
        <f>+BALANCE!P922</f>
        <v>0</v>
      </c>
    </row>
    <row r="228" spans="1:16">
      <c r="A228" s="100">
        <v>222</v>
      </c>
      <c r="B228" s="35">
        <f>+BALANCE!B1015</f>
        <v>74</v>
      </c>
      <c r="C228" s="36" t="str">
        <f>+BALANCE!C1015</f>
        <v>CUENTAS DE ORDEN ACREEDORAS</v>
      </c>
      <c r="D228" s="78">
        <f>+BALANCE!D1015</f>
        <v>0</v>
      </c>
      <c r="E228" s="78">
        <f>+BALANCE!E1015</f>
        <v>0</v>
      </c>
      <c r="F228" s="78">
        <f>+BALANCE!F1015</f>
        <v>0</v>
      </c>
      <c r="G228" s="78">
        <f>+BALANCE!G1015</f>
        <v>0</v>
      </c>
      <c r="H228" s="78">
        <f>+BALANCE!H1015</f>
        <v>0</v>
      </c>
      <c r="I228" s="78">
        <f>+BALANCE!I1015</f>
        <v>0</v>
      </c>
      <c r="J228" s="78">
        <f>+BALANCE!J1015</f>
        <v>0</v>
      </c>
      <c r="K228" s="78">
        <f>+BALANCE!K1015</f>
        <v>0</v>
      </c>
      <c r="L228" s="78">
        <f>+BALANCE!L1015</f>
        <v>0</v>
      </c>
      <c r="M228" s="78">
        <f>+BALANCE!M1015</f>
        <v>0</v>
      </c>
      <c r="N228" s="78">
        <f>+BALANCE!N1015</f>
        <v>0</v>
      </c>
      <c r="O228" s="78">
        <f>+BALANCE!O1015</f>
        <v>0</v>
      </c>
      <c r="P228" s="78">
        <f>+BALANCE!P1015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F216"/>
  <sheetViews>
    <sheetView showGridLines="0" zoomScale="75" zoomScaleNormal="75" workbookViewId="0">
      <pane xSplit="3" ySplit="7" topLeftCell="F8" activePane="bottomRight" state="frozen"/>
      <selection activeCell="B45" sqref="B45"/>
      <selection pane="topRight" activeCell="B45" sqref="B45"/>
      <selection pane="bottomLeft" activeCell="B45" sqref="B45"/>
      <selection pane="bottomRight" activeCell="F1" sqref="F1:M1048576"/>
    </sheetView>
  </sheetViews>
  <sheetFormatPr defaultColWidth="11.42578125" defaultRowHeight="14.25"/>
  <cols>
    <col min="1" max="1" width="6.140625" style="100" customWidth="1"/>
    <col min="2" max="2" width="13.85546875" style="5" customWidth="1"/>
    <col min="3" max="3" width="90.42578125" style="5" customWidth="1"/>
    <col min="4" max="5" width="11.5703125" style="92" bestFit="1" customWidth="1"/>
    <col min="6" max="13" width="11.5703125" style="92" hidden="1" customWidth="1"/>
    <col min="14" max="16" width="11.5703125" style="92" bestFit="1" customWidth="1"/>
    <col min="17" max="16384" width="11.42578125" style="5"/>
  </cols>
  <sheetData>
    <row r="1" spans="1:84" s="24" customFormat="1">
      <c r="A1" s="98"/>
      <c r="B1" s="25"/>
      <c r="C1" s="25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84" s="24" customFormat="1" ht="15">
      <c r="A2" s="98"/>
      <c r="B2" s="3" t="s">
        <v>712</v>
      </c>
      <c r="C2" s="25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84" s="24" customFormat="1" ht="15">
      <c r="A3" s="98"/>
      <c r="B3" s="3" t="str">
        <f>BALANCE!B3</f>
        <v>FOREIGNEXCHANGE ECUADOR S.A. CASA DE CAMBIOS</v>
      </c>
      <c r="C3" s="25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84" s="24" customFormat="1" ht="15">
      <c r="A4" s="98"/>
      <c r="B4" s="97" t="str">
        <f>+BALCONS!B4</f>
        <v>OCTUBRE DICIEMBRE de 2013</v>
      </c>
      <c r="C4" s="25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</row>
    <row r="5" spans="1:84" s="24" customFormat="1" ht="15">
      <c r="A5" s="98"/>
      <c r="B5" s="3" t="s">
        <v>1</v>
      </c>
      <c r="C5" s="25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</row>
    <row r="6" spans="1:84" s="2" customFormat="1" ht="15">
      <c r="A6" s="101"/>
      <c r="B6" s="6"/>
      <c r="C6" s="7"/>
      <c r="D6" s="105">
        <f>+BALANCE!D6</f>
        <v>41274</v>
      </c>
      <c r="E6" s="105">
        <f>+BALANCE!E6</f>
        <v>41305</v>
      </c>
      <c r="F6" s="105">
        <f>+BALANCE!F6</f>
        <v>41333</v>
      </c>
      <c r="G6" s="105">
        <f>+BALANCE!G6</f>
        <v>41364</v>
      </c>
      <c r="H6" s="105">
        <f>+BALANCE!H6</f>
        <v>41394</v>
      </c>
      <c r="I6" s="105">
        <f>+BALANCE!I6</f>
        <v>41425</v>
      </c>
      <c r="J6" s="105">
        <f>+BALANCE!J6</f>
        <v>41455</v>
      </c>
      <c r="K6" s="105">
        <f>+BALANCE!K6</f>
        <v>41486</v>
      </c>
      <c r="L6" s="105">
        <f>+BALANCE!L6</f>
        <v>41517</v>
      </c>
      <c r="M6" s="105">
        <f>+BALANCE!M6</f>
        <v>41547</v>
      </c>
      <c r="N6" s="105">
        <f>+BALANCE!N6</f>
        <v>41578</v>
      </c>
      <c r="O6" s="105">
        <f>+BALANCE!O6</f>
        <v>41608</v>
      </c>
      <c r="P6" s="105">
        <f>+BALANCE!P6</f>
        <v>41639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</row>
    <row r="7" spans="1:84" s="12" customFormat="1" ht="15.75">
      <c r="A7" s="99">
        <v>1</v>
      </c>
      <c r="B7" s="10" t="s">
        <v>2</v>
      </c>
      <c r="C7" s="11" t="s">
        <v>3</v>
      </c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</row>
    <row r="8" spans="1:84" ht="15">
      <c r="A8" s="100">
        <v>2</v>
      </c>
      <c r="B8" s="81">
        <v>1</v>
      </c>
      <c r="C8" s="82" t="s">
        <v>4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84">
      <c r="A9" s="100">
        <v>3</v>
      </c>
      <c r="B9" s="32">
        <v>11</v>
      </c>
      <c r="C9" s="33" t="s">
        <v>5</v>
      </c>
      <c r="D9" s="144">
        <f>IFERROR((BALCONS!D9/BALCONS!D$134),0)</f>
        <v>0</v>
      </c>
      <c r="E9" s="144">
        <f>IFERROR((BALCONS!E9/BALCONS!E$134),0)</f>
        <v>0</v>
      </c>
      <c r="F9" s="144">
        <f>IFERROR((BALCONS!F9/BALCONS!F$134),0)</f>
        <v>0</v>
      </c>
      <c r="G9" s="144">
        <f>IFERROR((BALCONS!G9/BALCONS!G$134),0)</f>
        <v>0</v>
      </c>
      <c r="H9" s="144">
        <f>IFERROR((BALCONS!H9/BALCONS!H$134),0)</f>
        <v>0</v>
      </c>
      <c r="I9" s="144">
        <f>IFERROR((BALCONS!I9/BALCONS!I$134),0)</f>
        <v>0</v>
      </c>
      <c r="J9" s="144">
        <f>IFERROR((BALCONS!J9/BALCONS!J$134),0)</f>
        <v>0</v>
      </c>
      <c r="K9" s="144">
        <f>IFERROR((BALCONS!K9/BALCONS!K$134),0)</f>
        <v>0</v>
      </c>
      <c r="L9" s="144">
        <f>IFERROR((BALCONS!L9/BALCONS!L$134),0)</f>
        <v>0</v>
      </c>
      <c r="M9" s="144">
        <f>IFERROR((BALCONS!M9/BALCONS!M$134),0)</f>
        <v>0</v>
      </c>
      <c r="N9" s="144">
        <f>IFERROR((BALCONS!N9/BALCONS!N$134),0)</f>
        <v>0.50972739553906043</v>
      </c>
      <c r="O9" s="144">
        <f>IFERROR((BALCONS!O9/BALCONS!O$134),0)</f>
        <v>0.46991093914996357</v>
      </c>
      <c r="P9" s="144">
        <f>IFERROR((BALCONS!P9/BALCONS!P$134),0)</f>
        <v>0.47202602059594589</v>
      </c>
    </row>
    <row r="10" spans="1:84">
      <c r="A10" s="100">
        <v>4</v>
      </c>
      <c r="B10" s="32">
        <v>1101</v>
      </c>
      <c r="C10" s="33" t="s">
        <v>6</v>
      </c>
      <c r="D10" s="144">
        <f>IFERROR((BALCONS!D10/BALCONS!D$134),0)</f>
        <v>0</v>
      </c>
      <c r="E10" s="144">
        <f>IFERROR((BALCONS!E10/BALCONS!E$134),0)</f>
        <v>0</v>
      </c>
      <c r="F10" s="144">
        <f>IFERROR((BALCONS!F10/BALCONS!F$134),0)</f>
        <v>0</v>
      </c>
      <c r="G10" s="144">
        <f>IFERROR((BALCONS!G10/BALCONS!G$134),0)</f>
        <v>0</v>
      </c>
      <c r="H10" s="144">
        <f>IFERROR((BALCONS!H10/BALCONS!H$134),0)</f>
        <v>0</v>
      </c>
      <c r="I10" s="144">
        <f>IFERROR((BALCONS!I10/BALCONS!I$134),0)</f>
        <v>0</v>
      </c>
      <c r="J10" s="144">
        <f>IFERROR((BALCONS!J10/BALCONS!J$134),0)</f>
        <v>0</v>
      </c>
      <c r="K10" s="144">
        <f>IFERROR((BALCONS!K10/BALCONS!K$134),0)</f>
        <v>0</v>
      </c>
      <c r="L10" s="144">
        <f>IFERROR((BALCONS!L10/BALCONS!L$134),0)</f>
        <v>0</v>
      </c>
      <c r="M10" s="144">
        <f>IFERROR((BALCONS!M10/BALCONS!M$134),0)</f>
        <v>0</v>
      </c>
      <c r="N10" s="144">
        <f>IFERROR((BALCONS!N10/BALCONS!N$134),0)</f>
        <v>0.169177697344533</v>
      </c>
      <c r="O10" s="144">
        <f>IFERROR((BALCONS!O10/BALCONS!O$134),0)</f>
        <v>0.30578828906989775</v>
      </c>
      <c r="P10" s="144">
        <f>IFERROR((BALCONS!P10/BALCONS!P$134),0)</f>
        <v>0.19795692413055938</v>
      </c>
    </row>
    <row r="11" spans="1:84">
      <c r="A11" s="100">
        <v>5</v>
      </c>
      <c r="B11" s="32">
        <v>1102</v>
      </c>
      <c r="C11" s="33" t="s">
        <v>9</v>
      </c>
      <c r="D11" s="144">
        <f>IFERROR((BALCONS!D11/BALCONS!D$134),0)</f>
        <v>0</v>
      </c>
      <c r="E11" s="144">
        <f>IFERROR((BALCONS!E11/BALCONS!E$134),0)</f>
        <v>0</v>
      </c>
      <c r="F11" s="144">
        <f>IFERROR((BALCONS!F11/BALCONS!F$134),0)</f>
        <v>0</v>
      </c>
      <c r="G11" s="144">
        <f>IFERROR((BALCONS!G11/BALCONS!G$134),0)</f>
        <v>0</v>
      </c>
      <c r="H11" s="144">
        <f>IFERROR((BALCONS!H11/BALCONS!H$134),0)</f>
        <v>0</v>
      </c>
      <c r="I11" s="144">
        <f>IFERROR((BALCONS!I11/BALCONS!I$134),0)</f>
        <v>0</v>
      </c>
      <c r="J11" s="144">
        <f>IFERROR((BALCONS!J11/BALCONS!J$134),0)</f>
        <v>0</v>
      </c>
      <c r="K11" s="144">
        <f>IFERROR((BALCONS!K11/BALCONS!K$134),0)</f>
        <v>0</v>
      </c>
      <c r="L11" s="144">
        <f>IFERROR((BALCONS!L11/BALCONS!L$134),0)</f>
        <v>0</v>
      </c>
      <c r="M11" s="144">
        <f>IFERROR((BALCONS!M11/BALCONS!M$134),0)</f>
        <v>0</v>
      </c>
      <c r="N11" s="144">
        <f>IFERROR((BALCONS!N11/BALCONS!N$134),0)</f>
        <v>0</v>
      </c>
      <c r="O11" s="144">
        <f>IFERROR((BALCONS!O11/BALCONS!O$134),0)</f>
        <v>0</v>
      </c>
      <c r="P11" s="144">
        <f>IFERROR((BALCONS!P11/BALCONS!P$134),0)</f>
        <v>0</v>
      </c>
    </row>
    <row r="12" spans="1:84">
      <c r="A12" s="100">
        <v>6</v>
      </c>
      <c r="B12" s="32">
        <v>1103</v>
      </c>
      <c r="C12" s="33" t="s">
        <v>13</v>
      </c>
      <c r="D12" s="144">
        <f>IFERROR((BALCONS!D12/BALCONS!D$134),0)</f>
        <v>0</v>
      </c>
      <c r="E12" s="144">
        <f>IFERROR((BALCONS!E12/BALCONS!E$134),0)</f>
        <v>0</v>
      </c>
      <c r="F12" s="144">
        <f>IFERROR((BALCONS!F12/BALCONS!F$134),0)</f>
        <v>0</v>
      </c>
      <c r="G12" s="144">
        <f>IFERROR((BALCONS!G12/BALCONS!G$134),0)</f>
        <v>0</v>
      </c>
      <c r="H12" s="144">
        <f>IFERROR((BALCONS!H12/BALCONS!H$134),0)</f>
        <v>0</v>
      </c>
      <c r="I12" s="144">
        <f>IFERROR((BALCONS!I12/BALCONS!I$134),0)</f>
        <v>0</v>
      </c>
      <c r="J12" s="144">
        <f>IFERROR((BALCONS!J12/BALCONS!J$134),0)</f>
        <v>0</v>
      </c>
      <c r="K12" s="144">
        <f>IFERROR((BALCONS!K12/BALCONS!K$134),0)</f>
        <v>0</v>
      </c>
      <c r="L12" s="144">
        <f>IFERROR((BALCONS!L12/BALCONS!L$134),0)</f>
        <v>0</v>
      </c>
      <c r="M12" s="144">
        <f>IFERROR((BALCONS!M12/BALCONS!M$134),0)</f>
        <v>0</v>
      </c>
      <c r="N12" s="144">
        <f>IFERROR((BALCONS!N12/BALCONS!N$134),0)</f>
        <v>0.34054969819452752</v>
      </c>
      <c r="O12" s="144">
        <f>IFERROR((BALCONS!O12/BALCONS!O$134),0)</f>
        <v>0.16412265008006582</v>
      </c>
      <c r="P12" s="144">
        <f>IFERROR((BALCONS!P12/BALCONS!P$134),0)</f>
        <v>0.27406909646538657</v>
      </c>
    </row>
    <row r="13" spans="1:84">
      <c r="A13" s="100">
        <v>7</v>
      </c>
      <c r="B13" s="32">
        <v>1104</v>
      </c>
      <c r="C13" s="33" t="s">
        <v>16</v>
      </c>
      <c r="D13" s="144">
        <f>IFERROR((BALCONS!D13/BALCONS!D$134),0)</f>
        <v>0</v>
      </c>
      <c r="E13" s="144">
        <f>IFERROR((BALCONS!E13/BALCONS!E$134),0)</f>
        <v>0</v>
      </c>
      <c r="F13" s="144">
        <f>IFERROR((BALCONS!F13/BALCONS!F$134),0)</f>
        <v>0</v>
      </c>
      <c r="G13" s="144">
        <f>IFERROR((BALCONS!G13/BALCONS!G$134),0)</f>
        <v>0</v>
      </c>
      <c r="H13" s="144">
        <f>IFERROR((BALCONS!H13/BALCONS!H$134),0)</f>
        <v>0</v>
      </c>
      <c r="I13" s="144">
        <f>IFERROR((BALCONS!I13/BALCONS!I$134),0)</f>
        <v>0</v>
      </c>
      <c r="J13" s="144">
        <f>IFERROR((BALCONS!J13/BALCONS!J$134),0)</f>
        <v>0</v>
      </c>
      <c r="K13" s="144">
        <f>IFERROR((BALCONS!K13/BALCONS!K$134),0)</f>
        <v>0</v>
      </c>
      <c r="L13" s="144">
        <f>IFERROR((BALCONS!L13/BALCONS!L$134),0)</f>
        <v>0</v>
      </c>
      <c r="M13" s="144">
        <f>IFERROR((BALCONS!M13/BALCONS!M$134),0)</f>
        <v>0</v>
      </c>
      <c r="N13" s="144">
        <f>IFERROR((BALCONS!N13/BALCONS!N$134),0)</f>
        <v>0</v>
      </c>
      <c r="O13" s="144">
        <f>IFERROR((BALCONS!O13/BALCONS!O$134),0)</f>
        <v>0</v>
      </c>
      <c r="P13" s="144">
        <f>IFERROR((BALCONS!P13/BALCONS!P$134),0)</f>
        <v>0</v>
      </c>
    </row>
    <row r="14" spans="1:84">
      <c r="A14" s="100">
        <v>8</v>
      </c>
      <c r="B14" s="32">
        <v>1105</v>
      </c>
      <c r="C14" s="33" t="s">
        <v>17</v>
      </c>
      <c r="D14" s="144">
        <f>IFERROR((BALCONS!D14/BALCONS!D$134),0)</f>
        <v>0</v>
      </c>
      <c r="E14" s="144">
        <f>IFERROR((BALCONS!E14/BALCONS!E$134),0)</f>
        <v>0</v>
      </c>
      <c r="F14" s="144">
        <f>IFERROR((BALCONS!F14/BALCONS!F$134),0)</f>
        <v>0</v>
      </c>
      <c r="G14" s="144">
        <f>IFERROR((BALCONS!G14/BALCONS!G$134),0)</f>
        <v>0</v>
      </c>
      <c r="H14" s="144">
        <f>IFERROR((BALCONS!H14/BALCONS!H$134),0)</f>
        <v>0</v>
      </c>
      <c r="I14" s="144">
        <f>IFERROR((BALCONS!I14/BALCONS!I$134),0)</f>
        <v>0</v>
      </c>
      <c r="J14" s="144">
        <f>IFERROR((BALCONS!J14/BALCONS!J$134),0)</f>
        <v>0</v>
      </c>
      <c r="K14" s="144">
        <f>IFERROR((BALCONS!K14/BALCONS!K$134),0)</f>
        <v>0</v>
      </c>
      <c r="L14" s="144">
        <f>IFERROR((BALCONS!L14/BALCONS!L$134),0)</f>
        <v>0</v>
      </c>
      <c r="M14" s="144">
        <f>IFERROR((BALCONS!M14/BALCONS!M$134),0)</f>
        <v>0</v>
      </c>
      <c r="N14" s="144">
        <f>IFERROR((BALCONS!N14/BALCONS!N$134),0)</f>
        <v>0</v>
      </c>
      <c r="O14" s="144">
        <f>IFERROR((BALCONS!O14/BALCONS!O$134),0)</f>
        <v>0</v>
      </c>
      <c r="P14" s="144">
        <f>IFERROR((BALCONS!P14/BALCONS!P$134),0)</f>
        <v>0</v>
      </c>
    </row>
    <row r="15" spans="1:84">
      <c r="A15" s="100">
        <v>9</v>
      </c>
      <c r="B15" s="32">
        <v>12</v>
      </c>
      <c r="C15" s="33" t="s">
        <v>20</v>
      </c>
      <c r="D15" s="144">
        <f>IFERROR((BALCONS!D15/BALCONS!D$134),0)</f>
        <v>0</v>
      </c>
      <c r="E15" s="144">
        <f>IFERROR((BALCONS!E15/BALCONS!E$134),0)</f>
        <v>0</v>
      </c>
      <c r="F15" s="144">
        <f>IFERROR((BALCONS!F15/BALCONS!F$134),0)</f>
        <v>0</v>
      </c>
      <c r="G15" s="144">
        <f>IFERROR((BALCONS!G15/BALCONS!G$134),0)</f>
        <v>0</v>
      </c>
      <c r="H15" s="144">
        <f>IFERROR((BALCONS!H15/BALCONS!H$134),0)</f>
        <v>0</v>
      </c>
      <c r="I15" s="144">
        <f>IFERROR((BALCONS!I15/BALCONS!I$134),0)</f>
        <v>0</v>
      </c>
      <c r="J15" s="144">
        <f>IFERROR((BALCONS!J15/BALCONS!J$134),0)</f>
        <v>0</v>
      </c>
      <c r="K15" s="144">
        <f>IFERROR((BALCONS!K15/BALCONS!K$134),0)</f>
        <v>0</v>
      </c>
      <c r="L15" s="144">
        <f>IFERROR((BALCONS!L15/BALCONS!L$134),0)</f>
        <v>0</v>
      </c>
      <c r="M15" s="144">
        <f>IFERROR((BALCONS!M15/BALCONS!M$134),0)</f>
        <v>0</v>
      </c>
      <c r="N15" s="144">
        <f>IFERROR((BALCONS!N15/BALCONS!N$134),0)</f>
        <v>0</v>
      </c>
      <c r="O15" s="144">
        <f>IFERROR((BALCONS!O15/BALCONS!O$134),0)</f>
        <v>0</v>
      </c>
      <c r="P15" s="144">
        <f>IFERROR((BALCONS!P15/BALCONS!P$134),0)</f>
        <v>0</v>
      </c>
    </row>
    <row r="16" spans="1:84">
      <c r="A16" s="100">
        <v>10</v>
      </c>
      <c r="B16" s="32">
        <v>1299</v>
      </c>
      <c r="C16" s="33" t="s">
        <v>26</v>
      </c>
      <c r="D16" s="144">
        <f>IFERROR((BALCONS!D16/BALCONS!D$134),0)</f>
        <v>0</v>
      </c>
      <c r="E16" s="144">
        <f>IFERROR((BALCONS!E16/BALCONS!E$134),0)</f>
        <v>0</v>
      </c>
      <c r="F16" s="144">
        <f>IFERROR((BALCONS!F16/BALCONS!F$134),0)</f>
        <v>0</v>
      </c>
      <c r="G16" s="144">
        <f>IFERROR((BALCONS!G16/BALCONS!G$134),0)</f>
        <v>0</v>
      </c>
      <c r="H16" s="144">
        <f>IFERROR((BALCONS!H16/BALCONS!H$134),0)</f>
        <v>0</v>
      </c>
      <c r="I16" s="144">
        <f>IFERROR((BALCONS!I16/BALCONS!I$134),0)</f>
        <v>0</v>
      </c>
      <c r="J16" s="144">
        <f>IFERROR((BALCONS!J16/BALCONS!J$134),0)</f>
        <v>0</v>
      </c>
      <c r="K16" s="144">
        <f>IFERROR((BALCONS!K16/BALCONS!K$134),0)</f>
        <v>0</v>
      </c>
      <c r="L16" s="144">
        <f>IFERROR((BALCONS!L16/BALCONS!L$134),0)</f>
        <v>0</v>
      </c>
      <c r="M16" s="144">
        <f>IFERROR((BALCONS!M16/BALCONS!M$134),0)</f>
        <v>0</v>
      </c>
      <c r="N16" s="144">
        <f>IFERROR((BALCONS!N16/BALCONS!N$134),0)</f>
        <v>0</v>
      </c>
      <c r="O16" s="144">
        <f>IFERROR((BALCONS!O16/BALCONS!O$134),0)</f>
        <v>0</v>
      </c>
      <c r="P16" s="144">
        <f>IFERROR((BALCONS!P16/BALCONS!P$134),0)</f>
        <v>0</v>
      </c>
    </row>
    <row r="17" spans="1:16">
      <c r="A17" s="100">
        <v>11</v>
      </c>
      <c r="B17" s="32">
        <v>13</v>
      </c>
      <c r="C17" s="33" t="s">
        <v>27</v>
      </c>
      <c r="D17" s="144">
        <f>IFERROR((BALCONS!D17/BALCONS!D$134),0)</f>
        <v>0</v>
      </c>
      <c r="E17" s="144">
        <f>IFERROR((BALCONS!E17/BALCONS!E$134),0)</f>
        <v>0</v>
      </c>
      <c r="F17" s="144">
        <f>IFERROR((BALCONS!F17/BALCONS!F$134),0)</f>
        <v>0</v>
      </c>
      <c r="G17" s="144">
        <f>IFERROR((BALCONS!G17/BALCONS!G$134),0)</f>
        <v>0</v>
      </c>
      <c r="H17" s="144">
        <f>IFERROR((BALCONS!H17/BALCONS!H$134),0)</f>
        <v>0</v>
      </c>
      <c r="I17" s="144">
        <f>IFERROR((BALCONS!I17/BALCONS!I$134),0)</f>
        <v>0</v>
      </c>
      <c r="J17" s="144">
        <f>IFERROR((BALCONS!J17/BALCONS!J$134),0)</f>
        <v>0</v>
      </c>
      <c r="K17" s="144">
        <f>IFERROR((BALCONS!K17/BALCONS!K$134),0)</f>
        <v>0</v>
      </c>
      <c r="L17" s="144">
        <f>IFERROR((BALCONS!L17/BALCONS!L$134),0)</f>
        <v>0</v>
      </c>
      <c r="M17" s="144">
        <f>IFERROR((BALCONS!M17/BALCONS!M$134),0)</f>
        <v>0</v>
      </c>
      <c r="N17" s="144">
        <f>IFERROR((BALCONS!N17/BALCONS!N$134),0)</f>
        <v>0</v>
      </c>
      <c r="O17" s="144">
        <f>IFERROR((BALCONS!O17/BALCONS!O$134),0)</f>
        <v>0</v>
      </c>
      <c r="P17" s="144">
        <f>IFERROR((BALCONS!P17/BALCONS!P$134),0)</f>
        <v>0</v>
      </c>
    </row>
    <row r="18" spans="1:16">
      <c r="A18" s="100">
        <v>12</v>
      </c>
      <c r="B18" s="32">
        <v>1301</v>
      </c>
      <c r="C18" s="33" t="s">
        <v>28</v>
      </c>
      <c r="D18" s="144">
        <f>IFERROR((BALCONS!D18/BALCONS!D$134),0)</f>
        <v>0</v>
      </c>
      <c r="E18" s="144">
        <f>IFERROR((BALCONS!E18/BALCONS!E$134),0)</f>
        <v>0</v>
      </c>
      <c r="F18" s="144">
        <f>IFERROR((BALCONS!F18/BALCONS!F$134),0)</f>
        <v>0</v>
      </c>
      <c r="G18" s="144">
        <f>IFERROR((BALCONS!G18/BALCONS!G$134),0)</f>
        <v>0</v>
      </c>
      <c r="H18" s="144">
        <f>IFERROR((BALCONS!H18/BALCONS!H$134),0)</f>
        <v>0</v>
      </c>
      <c r="I18" s="144">
        <f>IFERROR((BALCONS!I18/BALCONS!I$134),0)</f>
        <v>0</v>
      </c>
      <c r="J18" s="144">
        <f>IFERROR((BALCONS!J18/BALCONS!J$134),0)</f>
        <v>0</v>
      </c>
      <c r="K18" s="144">
        <f>IFERROR((BALCONS!K18/BALCONS!K$134),0)</f>
        <v>0</v>
      </c>
      <c r="L18" s="144">
        <f>IFERROR((BALCONS!L18/BALCONS!L$134),0)</f>
        <v>0</v>
      </c>
      <c r="M18" s="144">
        <f>IFERROR((BALCONS!M18/BALCONS!M$134),0)</f>
        <v>0</v>
      </c>
      <c r="N18" s="144">
        <f>IFERROR((BALCONS!N18/BALCONS!N$134),0)</f>
        <v>0</v>
      </c>
      <c r="O18" s="144">
        <f>IFERROR((BALCONS!O18/BALCONS!O$134),0)</f>
        <v>0</v>
      </c>
      <c r="P18" s="144">
        <f>IFERROR((BALCONS!P18/BALCONS!P$134),0)</f>
        <v>0</v>
      </c>
    </row>
    <row r="19" spans="1:16">
      <c r="A19" s="100">
        <v>13</v>
      </c>
      <c r="B19" s="32">
        <v>1302</v>
      </c>
      <c r="C19" s="33" t="s">
        <v>657</v>
      </c>
      <c r="D19" s="144">
        <f>IFERROR((BALCONS!D19/BALCONS!D$134),0)</f>
        <v>0</v>
      </c>
      <c r="E19" s="144">
        <f>IFERROR((BALCONS!E19/BALCONS!E$134),0)</f>
        <v>0</v>
      </c>
      <c r="F19" s="144">
        <f>IFERROR((BALCONS!F19/BALCONS!F$134),0)</f>
        <v>0</v>
      </c>
      <c r="G19" s="144">
        <f>IFERROR((BALCONS!G19/BALCONS!G$134),0)</f>
        <v>0</v>
      </c>
      <c r="H19" s="144">
        <f>IFERROR((BALCONS!H19/BALCONS!H$134),0)</f>
        <v>0</v>
      </c>
      <c r="I19" s="144">
        <f>IFERROR((BALCONS!I19/BALCONS!I$134),0)</f>
        <v>0</v>
      </c>
      <c r="J19" s="144">
        <f>IFERROR((BALCONS!J19/BALCONS!J$134),0)</f>
        <v>0</v>
      </c>
      <c r="K19" s="144">
        <f>IFERROR((BALCONS!K19/BALCONS!K$134),0)</f>
        <v>0</v>
      </c>
      <c r="L19" s="144">
        <f>IFERROR((BALCONS!L19/BALCONS!L$134),0)</f>
        <v>0</v>
      </c>
      <c r="M19" s="144">
        <f>IFERROR((BALCONS!M19/BALCONS!M$134),0)</f>
        <v>0</v>
      </c>
      <c r="N19" s="144">
        <f>IFERROR((BALCONS!N19/BALCONS!N$134),0)</f>
        <v>0</v>
      </c>
      <c r="O19" s="144">
        <f>IFERROR((BALCONS!O19/BALCONS!O$134),0)</f>
        <v>0</v>
      </c>
      <c r="P19" s="144">
        <f>IFERROR((BALCONS!P19/BALCONS!P$134),0)</f>
        <v>0</v>
      </c>
    </row>
    <row r="20" spans="1:16">
      <c r="A20" s="100">
        <v>14</v>
      </c>
      <c r="B20" s="32">
        <v>1303</v>
      </c>
      <c r="C20" s="33" t="s">
        <v>34</v>
      </c>
      <c r="D20" s="144">
        <f>IFERROR((BALCONS!D20/BALCONS!D$134),0)</f>
        <v>0</v>
      </c>
      <c r="E20" s="144">
        <f>IFERROR((BALCONS!E20/BALCONS!E$134),0)</f>
        <v>0</v>
      </c>
      <c r="F20" s="144">
        <f>IFERROR((BALCONS!F20/BALCONS!F$134),0)</f>
        <v>0</v>
      </c>
      <c r="G20" s="144">
        <f>IFERROR((BALCONS!G20/BALCONS!G$134),0)</f>
        <v>0</v>
      </c>
      <c r="H20" s="144">
        <f>IFERROR((BALCONS!H20/BALCONS!H$134),0)</f>
        <v>0</v>
      </c>
      <c r="I20" s="144">
        <f>IFERROR((BALCONS!I20/BALCONS!I$134),0)</f>
        <v>0</v>
      </c>
      <c r="J20" s="144">
        <f>IFERROR((BALCONS!J20/BALCONS!J$134),0)</f>
        <v>0</v>
      </c>
      <c r="K20" s="144">
        <f>IFERROR((BALCONS!K20/BALCONS!K$134),0)</f>
        <v>0</v>
      </c>
      <c r="L20" s="144">
        <f>IFERROR((BALCONS!L20/BALCONS!L$134),0)</f>
        <v>0</v>
      </c>
      <c r="M20" s="144">
        <f>IFERROR((BALCONS!M20/BALCONS!M$134),0)</f>
        <v>0</v>
      </c>
      <c r="N20" s="144">
        <f>IFERROR((BALCONS!N20/BALCONS!N$134),0)</f>
        <v>0</v>
      </c>
      <c r="O20" s="144">
        <f>IFERROR((BALCONS!O20/BALCONS!O$134),0)</f>
        <v>0</v>
      </c>
      <c r="P20" s="144">
        <f>IFERROR((BALCONS!P20/BALCONS!P$134),0)</f>
        <v>0</v>
      </c>
    </row>
    <row r="21" spans="1:16">
      <c r="A21" s="100">
        <v>15</v>
      </c>
      <c r="B21" s="32">
        <v>1304</v>
      </c>
      <c r="C21" s="33" t="s">
        <v>35</v>
      </c>
      <c r="D21" s="144">
        <f>IFERROR((BALCONS!D21/BALCONS!D$134),0)</f>
        <v>0</v>
      </c>
      <c r="E21" s="144">
        <f>IFERROR((BALCONS!E21/BALCONS!E$134),0)</f>
        <v>0</v>
      </c>
      <c r="F21" s="144">
        <f>IFERROR((BALCONS!F21/BALCONS!F$134),0)</f>
        <v>0</v>
      </c>
      <c r="G21" s="144">
        <f>IFERROR((BALCONS!G21/BALCONS!G$134),0)</f>
        <v>0</v>
      </c>
      <c r="H21" s="144">
        <f>IFERROR((BALCONS!H21/BALCONS!H$134),0)</f>
        <v>0</v>
      </c>
      <c r="I21" s="144">
        <f>IFERROR((BALCONS!I21/BALCONS!I$134),0)</f>
        <v>0</v>
      </c>
      <c r="J21" s="144">
        <f>IFERROR((BALCONS!J21/BALCONS!J$134),0)</f>
        <v>0</v>
      </c>
      <c r="K21" s="144">
        <f>IFERROR((BALCONS!K21/BALCONS!K$134),0)</f>
        <v>0</v>
      </c>
      <c r="L21" s="144">
        <f>IFERROR((BALCONS!L21/BALCONS!L$134),0)</f>
        <v>0</v>
      </c>
      <c r="M21" s="144">
        <f>IFERROR((BALCONS!M21/BALCONS!M$134),0)</f>
        <v>0</v>
      </c>
      <c r="N21" s="144">
        <f>IFERROR((BALCONS!N21/BALCONS!N$134),0)</f>
        <v>0</v>
      </c>
      <c r="O21" s="144">
        <f>IFERROR((BALCONS!O21/BALCONS!O$134),0)</f>
        <v>0</v>
      </c>
      <c r="P21" s="144">
        <f>IFERROR((BALCONS!P21/BALCONS!P$134),0)</f>
        <v>0</v>
      </c>
    </row>
    <row r="22" spans="1:16">
      <c r="A22" s="100">
        <v>16</v>
      </c>
      <c r="B22" s="32">
        <v>1305</v>
      </c>
      <c r="C22" s="33" t="s">
        <v>36</v>
      </c>
      <c r="D22" s="144">
        <f>IFERROR((BALCONS!D22/BALCONS!D$134),0)</f>
        <v>0</v>
      </c>
      <c r="E22" s="144">
        <f>IFERROR((BALCONS!E22/BALCONS!E$134),0)</f>
        <v>0</v>
      </c>
      <c r="F22" s="144">
        <f>IFERROR((BALCONS!F22/BALCONS!F$134),0)</f>
        <v>0</v>
      </c>
      <c r="G22" s="144">
        <f>IFERROR((BALCONS!G22/BALCONS!G$134),0)</f>
        <v>0</v>
      </c>
      <c r="H22" s="144">
        <f>IFERROR((BALCONS!H22/BALCONS!H$134),0)</f>
        <v>0</v>
      </c>
      <c r="I22" s="144">
        <f>IFERROR((BALCONS!I22/BALCONS!I$134),0)</f>
        <v>0</v>
      </c>
      <c r="J22" s="144">
        <f>IFERROR((BALCONS!J22/BALCONS!J$134),0)</f>
        <v>0</v>
      </c>
      <c r="K22" s="144">
        <f>IFERROR((BALCONS!K22/BALCONS!K$134),0)</f>
        <v>0</v>
      </c>
      <c r="L22" s="144">
        <f>IFERROR((BALCONS!L22/BALCONS!L$134),0)</f>
        <v>0</v>
      </c>
      <c r="M22" s="144">
        <f>IFERROR((BALCONS!M22/BALCONS!M$134),0)</f>
        <v>0</v>
      </c>
      <c r="N22" s="144">
        <f>IFERROR((BALCONS!N22/BALCONS!N$134),0)</f>
        <v>0</v>
      </c>
      <c r="O22" s="144">
        <f>IFERROR((BALCONS!O22/BALCONS!O$134),0)</f>
        <v>0</v>
      </c>
      <c r="P22" s="144">
        <f>IFERROR((BALCONS!P22/BALCONS!P$134),0)</f>
        <v>0</v>
      </c>
    </row>
    <row r="23" spans="1:16">
      <c r="A23" s="100">
        <v>17</v>
      </c>
      <c r="B23" s="32">
        <v>1306</v>
      </c>
      <c r="C23" s="33" t="s">
        <v>42</v>
      </c>
      <c r="D23" s="144">
        <f>IFERROR((BALCONS!D23/BALCONS!D$134),0)</f>
        <v>0</v>
      </c>
      <c r="E23" s="144">
        <f>IFERROR((BALCONS!E23/BALCONS!E$134),0)</f>
        <v>0</v>
      </c>
      <c r="F23" s="144">
        <f>IFERROR((BALCONS!F23/BALCONS!F$134),0)</f>
        <v>0</v>
      </c>
      <c r="G23" s="144">
        <f>IFERROR((BALCONS!G23/BALCONS!G$134),0)</f>
        <v>0</v>
      </c>
      <c r="H23" s="144">
        <f>IFERROR((BALCONS!H23/BALCONS!H$134),0)</f>
        <v>0</v>
      </c>
      <c r="I23" s="144">
        <f>IFERROR((BALCONS!I23/BALCONS!I$134),0)</f>
        <v>0</v>
      </c>
      <c r="J23" s="144">
        <f>IFERROR((BALCONS!J23/BALCONS!J$134),0)</f>
        <v>0</v>
      </c>
      <c r="K23" s="144">
        <f>IFERROR((BALCONS!K23/BALCONS!K$134),0)</f>
        <v>0</v>
      </c>
      <c r="L23" s="144">
        <f>IFERROR((BALCONS!L23/BALCONS!L$134),0)</f>
        <v>0</v>
      </c>
      <c r="M23" s="144">
        <f>IFERROR((BALCONS!M23/BALCONS!M$134),0)</f>
        <v>0</v>
      </c>
      <c r="N23" s="144">
        <f>IFERROR((BALCONS!N23/BALCONS!N$134),0)</f>
        <v>0</v>
      </c>
      <c r="O23" s="144">
        <f>IFERROR((BALCONS!O23/BALCONS!O$134),0)</f>
        <v>0</v>
      </c>
      <c r="P23" s="144">
        <f>IFERROR((BALCONS!P23/BALCONS!P$134),0)</f>
        <v>0</v>
      </c>
    </row>
    <row r="24" spans="1:16">
      <c r="A24" s="100">
        <v>18</v>
      </c>
      <c r="B24" s="32">
        <v>1307</v>
      </c>
      <c r="C24" s="33" t="s">
        <v>43</v>
      </c>
      <c r="D24" s="144">
        <f>IFERROR((BALCONS!D24/BALCONS!D$134),0)</f>
        <v>0</v>
      </c>
      <c r="E24" s="144">
        <f>IFERROR((BALCONS!E24/BALCONS!E$134),0)</f>
        <v>0</v>
      </c>
      <c r="F24" s="144">
        <f>IFERROR((BALCONS!F24/BALCONS!F$134),0)</f>
        <v>0</v>
      </c>
      <c r="G24" s="144">
        <f>IFERROR((BALCONS!G24/BALCONS!G$134),0)</f>
        <v>0</v>
      </c>
      <c r="H24" s="144">
        <f>IFERROR((BALCONS!H24/BALCONS!H$134),0)</f>
        <v>0</v>
      </c>
      <c r="I24" s="144">
        <f>IFERROR((BALCONS!I24/BALCONS!I$134),0)</f>
        <v>0</v>
      </c>
      <c r="J24" s="144">
        <f>IFERROR((BALCONS!J24/BALCONS!J$134),0)</f>
        <v>0</v>
      </c>
      <c r="K24" s="144">
        <f>IFERROR((BALCONS!K24/BALCONS!K$134),0)</f>
        <v>0</v>
      </c>
      <c r="L24" s="144">
        <f>IFERROR((BALCONS!L24/BALCONS!L$134),0)</f>
        <v>0</v>
      </c>
      <c r="M24" s="144">
        <f>IFERROR((BALCONS!M24/BALCONS!M$134),0)</f>
        <v>0</v>
      </c>
      <c r="N24" s="144">
        <f>IFERROR((BALCONS!N24/BALCONS!N$134),0)</f>
        <v>0</v>
      </c>
      <c r="O24" s="144">
        <f>IFERROR((BALCONS!O24/BALCONS!O$134),0)</f>
        <v>0</v>
      </c>
      <c r="P24" s="144">
        <f>IFERROR((BALCONS!P24/BALCONS!P$134),0)</f>
        <v>0</v>
      </c>
    </row>
    <row r="25" spans="1:16">
      <c r="A25" s="100">
        <v>19</v>
      </c>
      <c r="B25" s="32">
        <v>1399</v>
      </c>
      <c r="C25" s="33" t="s">
        <v>48</v>
      </c>
      <c r="D25" s="144">
        <f>IFERROR((BALCONS!D25/BALCONS!D$134),0)</f>
        <v>0</v>
      </c>
      <c r="E25" s="144">
        <f>IFERROR((BALCONS!E25/BALCONS!E$134),0)</f>
        <v>0</v>
      </c>
      <c r="F25" s="144">
        <f>IFERROR((BALCONS!F25/BALCONS!F$134),0)</f>
        <v>0</v>
      </c>
      <c r="G25" s="144">
        <f>IFERROR((BALCONS!G25/BALCONS!G$134),0)</f>
        <v>0</v>
      </c>
      <c r="H25" s="144">
        <f>IFERROR((BALCONS!H25/BALCONS!H$134),0)</f>
        <v>0</v>
      </c>
      <c r="I25" s="144">
        <f>IFERROR((BALCONS!I25/BALCONS!I$134),0)</f>
        <v>0</v>
      </c>
      <c r="J25" s="144">
        <f>IFERROR((BALCONS!J25/BALCONS!J$134),0)</f>
        <v>0</v>
      </c>
      <c r="K25" s="144">
        <f>IFERROR((BALCONS!K25/BALCONS!K$134),0)</f>
        <v>0</v>
      </c>
      <c r="L25" s="144">
        <f>IFERROR((BALCONS!L25/BALCONS!L$134),0)</f>
        <v>0</v>
      </c>
      <c r="M25" s="144">
        <f>IFERROR((BALCONS!M25/BALCONS!M$134),0)</f>
        <v>0</v>
      </c>
      <c r="N25" s="144">
        <f>IFERROR((BALCONS!N25/BALCONS!N$134),0)</f>
        <v>0</v>
      </c>
      <c r="O25" s="144">
        <f>IFERROR((BALCONS!O25/BALCONS!O$134),0)</f>
        <v>0</v>
      </c>
      <c r="P25" s="144">
        <f>IFERROR((BALCONS!P25/BALCONS!P$134),0)</f>
        <v>0</v>
      </c>
    </row>
    <row r="26" spans="1:16">
      <c r="A26" s="100">
        <v>20</v>
      </c>
      <c r="B26" s="32">
        <v>139905</v>
      </c>
      <c r="C26" s="33" t="s">
        <v>49</v>
      </c>
      <c r="D26" s="144">
        <f>IFERROR((BALCONS!D26/BALCONS!D$134),0)</f>
        <v>0</v>
      </c>
      <c r="E26" s="144">
        <f>IFERROR((BALCONS!E26/BALCONS!E$134),0)</f>
        <v>0</v>
      </c>
      <c r="F26" s="144">
        <f>IFERROR((BALCONS!F26/BALCONS!F$134),0)</f>
        <v>0</v>
      </c>
      <c r="G26" s="144">
        <f>IFERROR((BALCONS!G26/BALCONS!G$134),0)</f>
        <v>0</v>
      </c>
      <c r="H26" s="144">
        <f>IFERROR((BALCONS!H26/BALCONS!H$134),0)</f>
        <v>0</v>
      </c>
      <c r="I26" s="144">
        <f>IFERROR((BALCONS!I26/BALCONS!I$134),0)</f>
        <v>0</v>
      </c>
      <c r="J26" s="144">
        <f>IFERROR((BALCONS!J26/BALCONS!J$134),0)</f>
        <v>0</v>
      </c>
      <c r="K26" s="144">
        <f>IFERROR((BALCONS!K26/BALCONS!K$134),0)</f>
        <v>0</v>
      </c>
      <c r="L26" s="144">
        <f>IFERROR((BALCONS!L26/BALCONS!L$134),0)</f>
        <v>0</v>
      </c>
      <c r="M26" s="144">
        <f>IFERROR((BALCONS!M26/BALCONS!M$134),0)</f>
        <v>0</v>
      </c>
      <c r="N26" s="144">
        <f>IFERROR((BALCONS!N26/BALCONS!N$134),0)</f>
        <v>0</v>
      </c>
      <c r="O26" s="144">
        <f>IFERROR((BALCONS!O26/BALCONS!O$134),0)</f>
        <v>0</v>
      </c>
      <c r="P26" s="144">
        <f>IFERROR((BALCONS!P26/BALCONS!P$134),0)</f>
        <v>0</v>
      </c>
    </row>
    <row r="27" spans="1:16">
      <c r="A27" s="100">
        <v>21</v>
      </c>
      <c r="B27" s="32">
        <v>139910</v>
      </c>
      <c r="C27" s="33" t="s">
        <v>50</v>
      </c>
      <c r="D27" s="144">
        <f>IFERROR((BALCONS!D27/BALCONS!D$134),0)</f>
        <v>0</v>
      </c>
      <c r="E27" s="144">
        <f>IFERROR((BALCONS!E27/BALCONS!E$134),0)</f>
        <v>0</v>
      </c>
      <c r="F27" s="144">
        <f>IFERROR((BALCONS!F27/BALCONS!F$134),0)</f>
        <v>0</v>
      </c>
      <c r="G27" s="144">
        <f>IFERROR((BALCONS!G27/BALCONS!G$134),0)</f>
        <v>0</v>
      </c>
      <c r="H27" s="144">
        <f>IFERROR((BALCONS!H27/BALCONS!H$134),0)</f>
        <v>0</v>
      </c>
      <c r="I27" s="144">
        <f>IFERROR((BALCONS!I27/BALCONS!I$134),0)</f>
        <v>0</v>
      </c>
      <c r="J27" s="144">
        <f>IFERROR((BALCONS!J27/BALCONS!J$134),0)</f>
        <v>0</v>
      </c>
      <c r="K27" s="144">
        <f>IFERROR((BALCONS!K27/BALCONS!K$134),0)</f>
        <v>0</v>
      </c>
      <c r="L27" s="144">
        <f>IFERROR((BALCONS!L27/BALCONS!L$134),0)</f>
        <v>0</v>
      </c>
      <c r="M27" s="144">
        <f>IFERROR((BALCONS!M27/BALCONS!M$134),0)</f>
        <v>0</v>
      </c>
      <c r="N27" s="144">
        <f>IFERROR((BALCONS!N27/BALCONS!N$134),0)</f>
        <v>0</v>
      </c>
      <c r="O27" s="144">
        <f>IFERROR((BALCONS!O27/BALCONS!O$134),0)</f>
        <v>0</v>
      </c>
      <c r="P27" s="144">
        <f>IFERROR((BALCONS!P27/BALCONS!P$134),0)</f>
        <v>0</v>
      </c>
    </row>
    <row r="28" spans="1:16">
      <c r="A28" s="100">
        <v>22</v>
      </c>
      <c r="B28" s="32">
        <v>14</v>
      </c>
      <c r="C28" s="33" t="s">
        <v>51</v>
      </c>
      <c r="D28" s="144">
        <f>IFERROR((BALCONS!D28/BALCONS!D$134),0)</f>
        <v>0</v>
      </c>
      <c r="E28" s="144">
        <f>IFERROR((BALCONS!E28/BALCONS!E$134),0)</f>
        <v>0</v>
      </c>
      <c r="F28" s="144">
        <f>IFERROR((BALCONS!F28/BALCONS!F$134),0)</f>
        <v>0</v>
      </c>
      <c r="G28" s="144">
        <f>IFERROR((BALCONS!G28/BALCONS!G$134),0)</f>
        <v>0</v>
      </c>
      <c r="H28" s="144">
        <f>IFERROR((BALCONS!H28/BALCONS!H$134),0)</f>
        <v>0</v>
      </c>
      <c r="I28" s="144">
        <f>IFERROR((BALCONS!I28/BALCONS!I$134),0)</f>
        <v>0</v>
      </c>
      <c r="J28" s="144">
        <f>IFERROR((BALCONS!J28/BALCONS!J$134),0)</f>
        <v>0</v>
      </c>
      <c r="K28" s="144">
        <f>IFERROR((BALCONS!K28/BALCONS!K$134),0)</f>
        <v>0</v>
      </c>
      <c r="L28" s="144">
        <f>IFERROR((BALCONS!L28/BALCONS!L$134),0)</f>
        <v>0</v>
      </c>
      <c r="M28" s="144">
        <f>IFERROR((BALCONS!M28/BALCONS!M$134),0)</f>
        <v>0</v>
      </c>
      <c r="N28" s="144">
        <f>IFERROR((BALCONS!N28/BALCONS!N$134),0)</f>
        <v>0</v>
      </c>
      <c r="O28" s="144">
        <f>IFERROR((BALCONS!O28/BALCONS!O$134),0)</f>
        <v>0</v>
      </c>
      <c r="P28" s="144">
        <f>IFERROR((BALCONS!P28/BALCONS!P$134),0)</f>
        <v>0</v>
      </c>
    </row>
    <row r="29" spans="1:16">
      <c r="A29" s="100">
        <v>23</v>
      </c>
      <c r="B29" s="32">
        <v>1401</v>
      </c>
      <c r="C29" s="33" t="s">
        <v>52</v>
      </c>
      <c r="D29" s="144">
        <f>IFERROR((BALCONS!D29/BALCONS!D$134),0)</f>
        <v>0</v>
      </c>
      <c r="E29" s="144">
        <f>IFERROR((BALCONS!E29/BALCONS!E$134),0)</f>
        <v>0</v>
      </c>
      <c r="F29" s="144">
        <f>IFERROR((BALCONS!F29/BALCONS!F$134),0)</f>
        <v>0</v>
      </c>
      <c r="G29" s="144">
        <f>IFERROR((BALCONS!G29/BALCONS!G$134),0)</f>
        <v>0</v>
      </c>
      <c r="H29" s="144">
        <f>IFERROR((BALCONS!H29/BALCONS!H$134),0)</f>
        <v>0</v>
      </c>
      <c r="I29" s="144">
        <f>IFERROR((BALCONS!I29/BALCONS!I$134),0)</f>
        <v>0</v>
      </c>
      <c r="J29" s="144">
        <f>IFERROR((BALCONS!J29/BALCONS!J$134),0)</f>
        <v>0</v>
      </c>
      <c r="K29" s="144">
        <f>IFERROR((BALCONS!K29/BALCONS!K$134),0)</f>
        <v>0</v>
      </c>
      <c r="L29" s="144">
        <f>IFERROR((BALCONS!L29/BALCONS!L$134),0)</f>
        <v>0</v>
      </c>
      <c r="M29" s="144">
        <f>IFERROR((BALCONS!M29/BALCONS!M$134),0)</f>
        <v>0</v>
      </c>
      <c r="N29" s="144">
        <f>IFERROR((BALCONS!N29/BALCONS!N$134),0)</f>
        <v>0</v>
      </c>
      <c r="O29" s="144">
        <f>IFERROR((BALCONS!O29/BALCONS!O$134),0)</f>
        <v>0</v>
      </c>
      <c r="P29" s="144">
        <f>IFERROR((BALCONS!P29/BALCONS!P$134),0)</f>
        <v>0</v>
      </c>
    </row>
    <row r="30" spans="1:16">
      <c r="A30" s="100">
        <v>24</v>
      </c>
      <c r="B30" s="32">
        <v>1402</v>
      </c>
      <c r="C30" s="33" t="s">
        <v>53</v>
      </c>
      <c r="D30" s="144">
        <f>IFERROR((BALCONS!D30/BALCONS!D$134),0)</f>
        <v>0</v>
      </c>
      <c r="E30" s="144">
        <f>IFERROR((BALCONS!E30/BALCONS!E$134),0)</f>
        <v>0</v>
      </c>
      <c r="F30" s="144">
        <f>IFERROR((BALCONS!F30/BALCONS!F$134),0)</f>
        <v>0</v>
      </c>
      <c r="G30" s="144">
        <f>IFERROR((BALCONS!G30/BALCONS!G$134),0)</f>
        <v>0</v>
      </c>
      <c r="H30" s="144">
        <f>IFERROR((BALCONS!H30/BALCONS!H$134),0)</f>
        <v>0</v>
      </c>
      <c r="I30" s="144">
        <f>IFERROR((BALCONS!I30/BALCONS!I$134),0)</f>
        <v>0</v>
      </c>
      <c r="J30" s="144">
        <f>IFERROR((BALCONS!J30/BALCONS!J$134),0)</f>
        <v>0</v>
      </c>
      <c r="K30" s="144">
        <f>IFERROR((BALCONS!K30/BALCONS!K$134),0)</f>
        <v>0</v>
      </c>
      <c r="L30" s="144">
        <f>IFERROR((BALCONS!L30/BALCONS!L$134),0)</f>
        <v>0</v>
      </c>
      <c r="M30" s="144">
        <f>IFERROR((BALCONS!M30/BALCONS!M$134),0)</f>
        <v>0</v>
      </c>
      <c r="N30" s="144">
        <f>IFERROR((BALCONS!N30/BALCONS!N$134),0)</f>
        <v>0</v>
      </c>
      <c r="O30" s="144">
        <f>IFERROR((BALCONS!O30/BALCONS!O$134),0)</f>
        <v>0</v>
      </c>
      <c r="P30" s="144">
        <f>IFERROR((BALCONS!P30/BALCONS!P$134),0)</f>
        <v>0</v>
      </c>
    </row>
    <row r="31" spans="1:16">
      <c r="A31" s="100">
        <v>25</v>
      </c>
      <c r="B31" s="32">
        <v>1403</v>
      </c>
      <c r="C31" s="33" t="s">
        <v>54</v>
      </c>
      <c r="D31" s="144">
        <f>IFERROR((BALCONS!D31/BALCONS!D$134),0)</f>
        <v>0</v>
      </c>
      <c r="E31" s="144">
        <f>IFERROR((BALCONS!E31/BALCONS!E$134),0)</f>
        <v>0</v>
      </c>
      <c r="F31" s="144">
        <f>IFERROR((BALCONS!F31/BALCONS!F$134),0)</f>
        <v>0</v>
      </c>
      <c r="G31" s="144">
        <f>IFERROR((BALCONS!G31/BALCONS!G$134),0)</f>
        <v>0</v>
      </c>
      <c r="H31" s="144">
        <f>IFERROR((BALCONS!H31/BALCONS!H$134),0)</f>
        <v>0</v>
      </c>
      <c r="I31" s="144">
        <f>IFERROR((BALCONS!I31/BALCONS!I$134),0)</f>
        <v>0</v>
      </c>
      <c r="J31" s="144">
        <f>IFERROR((BALCONS!J31/BALCONS!J$134),0)</f>
        <v>0</v>
      </c>
      <c r="K31" s="144">
        <f>IFERROR((BALCONS!K31/BALCONS!K$134),0)</f>
        <v>0</v>
      </c>
      <c r="L31" s="144">
        <f>IFERROR((BALCONS!L31/BALCONS!L$134),0)</f>
        <v>0</v>
      </c>
      <c r="M31" s="144">
        <f>IFERROR((BALCONS!M31/BALCONS!M$134),0)</f>
        <v>0</v>
      </c>
      <c r="N31" s="144">
        <f>IFERROR((BALCONS!N31/BALCONS!N$134),0)</f>
        <v>0</v>
      </c>
      <c r="O31" s="144">
        <f>IFERROR((BALCONS!O31/BALCONS!O$134),0)</f>
        <v>0</v>
      </c>
      <c r="P31" s="144">
        <f>IFERROR((BALCONS!P31/BALCONS!P$134),0)</f>
        <v>0</v>
      </c>
    </row>
    <row r="32" spans="1:16">
      <c r="A32" s="100">
        <v>26</v>
      </c>
      <c r="B32" s="32">
        <v>1404</v>
      </c>
      <c r="C32" s="33" t="s">
        <v>55</v>
      </c>
      <c r="D32" s="144">
        <f>IFERROR((BALCONS!D32/BALCONS!D$134),0)</f>
        <v>0</v>
      </c>
      <c r="E32" s="144">
        <f>IFERROR((BALCONS!E32/BALCONS!E$134),0)</f>
        <v>0</v>
      </c>
      <c r="F32" s="144">
        <f>IFERROR((BALCONS!F32/BALCONS!F$134),0)</f>
        <v>0</v>
      </c>
      <c r="G32" s="144">
        <f>IFERROR((BALCONS!G32/BALCONS!G$134),0)</f>
        <v>0</v>
      </c>
      <c r="H32" s="144">
        <f>IFERROR((BALCONS!H32/BALCONS!H$134),0)</f>
        <v>0</v>
      </c>
      <c r="I32" s="144">
        <f>IFERROR((BALCONS!I32/BALCONS!I$134),0)</f>
        <v>0</v>
      </c>
      <c r="J32" s="144">
        <f>IFERROR((BALCONS!J32/BALCONS!J$134),0)</f>
        <v>0</v>
      </c>
      <c r="K32" s="144">
        <f>IFERROR((BALCONS!K32/BALCONS!K$134),0)</f>
        <v>0</v>
      </c>
      <c r="L32" s="144">
        <f>IFERROR((BALCONS!L32/BALCONS!L$134),0)</f>
        <v>0</v>
      </c>
      <c r="M32" s="144">
        <f>IFERROR((BALCONS!M32/BALCONS!M$134),0)</f>
        <v>0</v>
      </c>
      <c r="N32" s="144">
        <f>IFERROR((BALCONS!N32/BALCONS!N$134),0)</f>
        <v>0</v>
      </c>
      <c r="O32" s="144">
        <f>IFERROR((BALCONS!O32/BALCONS!O$134),0)</f>
        <v>0</v>
      </c>
      <c r="P32" s="144">
        <f>IFERROR((BALCONS!P32/BALCONS!P$134),0)</f>
        <v>0</v>
      </c>
    </row>
    <row r="33" spans="1:16">
      <c r="A33" s="100">
        <v>27</v>
      </c>
      <c r="B33" s="32">
        <v>1405</v>
      </c>
      <c r="C33" s="33" t="s">
        <v>56</v>
      </c>
      <c r="D33" s="144">
        <f>IFERROR((BALCONS!D33/BALCONS!D$134),0)</f>
        <v>0</v>
      </c>
      <c r="E33" s="144">
        <f>IFERROR((BALCONS!E33/BALCONS!E$134),0)</f>
        <v>0</v>
      </c>
      <c r="F33" s="144">
        <f>IFERROR((BALCONS!F33/BALCONS!F$134),0)</f>
        <v>0</v>
      </c>
      <c r="G33" s="144">
        <f>IFERROR((BALCONS!G33/BALCONS!G$134),0)</f>
        <v>0</v>
      </c>
      <c r="H33" s="144">
        <f>IFERROR((BALCONS!H33/BALCONS!H$134),0)</f>
        <v>0</v>
      </c>
      <c r="I33" s="144">
        <f>IFERROR((BALCONS!I33/BALCONS!I$134),0)</f>
        <v>0</v>
      </c>
      <c r="J33" s="144">
        <f>IFERROR((BALCONS!J33/BALCONS!J$134),0)</f>
        <v>0</v>
      </c>
      <c r="K33" s="144">
        <f>IFERROR((BALCONS!K33/BALCONS!K$134),0)</f>
        <v>0</v>
      </c>
      <c r="L33" s="144">
        <f>IFERROR((BALCONS!L33/BALCONS!L$134),0)</f>
        <v>0</v>
      </c>
      <c r="M33" s="144">
        <f>IFERROR((BALCONS!M33/BALCONS!M$134),0)</f>
        <v>0</v>
      </c>
      <c r="N33" s="144">
        <f>IFERROR((BALCONS!N33/BALCONS!N$134),0)</f>
        <v>0</v>
      </c>
      <c r="O33" s="144">
        <f>IFERROR((BALCONS!O33/BALCONS!O$134),0)</f>
        <v>0</v>
      </c>
      <c r="P33" s="144">
        <f>IFERROR((BALCONS!P33/BALCONS!P$134),0)</f>
        <v>0</v>
      </c>
    </row>
    <row r="34" spans="1:16">
      <c r="A34" s="100">
        <v>28</v>
      </c>
      <c r="B34" s="32">
        <v>1406</v>
      </c>
      <c r="C34" s="33" t="s">
        <v>532</v>
      </c>
      <c r="D34" s="144">
        <f>IFERROR((BALCONS!D34/BALCONS!D$134),0)</f>
        <v>0</v>
      </c>
      <c r="E34" s="144">
        <f>IFERROR((BALCONS!E34/BALCONS!E$134),0)</f>
        <v>0</v>
      </c>
      <c r="F34" s="144">
        <f>IFERROR((BALCONS!F34/BALCONS!F$134),0)</f>
        <v>0</v>
      </c>
      <c r="G34" s="144">
        <f>IFERROR((BALCONS!G34/BALCONS!G$134),0)</f>
        <v>0</v>
      </c>
      <c r="H34" s="144">
        <f>IFERROR((BALCONS!H34/BALCONS!H$134),0)</f>
        <v>0</v>
      </c>
      <c r="I34" s="144">
        <f>IFERROR((BALCONS!I34/BALCONS!I$134),0)</f>
        <v>0</v>
      </c>
      <c r="J34" s="144">
        <f>IFERROR((BALCONS!J34/BALCONS!J$134),0)</f>
        <v>0</v>
      </c>
      <c r="K34" s="144">
        <f>IFERROR((BALCONS!K34/BALCONS!K$134),0)</f>
        <v>0</v>
      </c>
      <c r="L34" s="144">
        <f>IFERROR((BALCONS!L34/BALCONS!L$134),0)</f>
        <v>0</v>
      </c>
      <c r="M34" s="144">
        <f>IFERROR((BALCONS!M34/BALCONS!M$134),0)</f>
        <v>0</v>
      </c>
      <c r="N34" s="144">
        <f>IFERROR((BALCONS!N34/BALCONS!N$134),0)</f>
        <v>0</v>
      </c>
      <c r="O34" s="144">
        <f>IFERROR((BALCONS!O34/BALCONS!O$134),0)</f>
        <v>0</v>
      </c>
      <c r="P34" s="144">
        <f>IFERROR((BALCONS!P34/BALCONS!P$134),0)</f>
        <v>0</v>
      </c>
    </row>
    <row r="35" spans="1:16">
      <c r="A35" s="100">
        <v>29</v>
      </c>
      <c r="B35" s="32">
        <v>1409</v>
      </c>
      <c r="C35" s="33" t="s">
        <v>533</v>
      </c>
      <c r="D35" s="144">
        <f>IFERROR((BALCONS!D35/BALCONS!D$134),0)</f>
        <v>0</v>
      </c>
      <c r="E35" s="144">
        <f>IFERROR((BALCONS!E35/BALCONS!E$134),0)</f>
        <v>0</v>
      </c>
      <c r="F35" s="144">
        <f>IFERROR((BALCONS!F35/BALCONS!F$134),0)</f>
        <v>0</v>
      </c>
      <c r="G35" s="144">
        <f>IFERROR((BALCONS!G35/BALCONS!G$134),0)</f>
        <v>0</v>
      </c>
      <c r="H35" s="144">
        <f>IFERROR((BALCONS!H35/BALCONS!H$134),0)</f>
        <v>0</v>
      </c>
      <c r="I35" s="144">
        <f>IFERROR((BALCONS!I35/BALCONS!I$134),0)</f>
        <v>0</v>
      </c>
      <c r="J35" s="144">
        <f>IFERROR((BALCONS!J35/BALCONS!J$134),0)</f>
        <v>0</v>
      </c>
      <c r="K35" s="144">
        <f>IFERROR((BALCONS!K35/BALCONS!K$134),0)</f>
        <v>0</v>
      </c>
      <c r="L35" s="144">
        <f>IFERROR((BALCONS!L35/BALCONS!L$134),0)</f>
        <v>0</v>
      </c>
      <c r="M35" s="144">
        <f>IFERROR((BALCONS!M35/BALCONS!M$134),0)</f>
        <v>0</v>
      </c>
      <c r="N35" s="144">
        <f>IFERROR((BALCONS!N35/BALCONS!N$134),0)</f>
        <v>0</v>
      </c>
      <c r="O35" s="144">
        <f>IFERROR((BALCONS!O35/BALCONS!O$134),0)</f>
        <v>0</v>
      </c>
      <c r="P35" s="144">
        <f>IFERROR((BALCONS!P35/BALCONS!P$134),0)</f>
        <v>0</v>
      </c>
    </row>
    <row r="36" spans="1:16">
      <c r="A36" s="100">
        <v>30</v>
      </c>
      <c r="B36" s="32">
        <v>1410</v>
      </c>
      <c r="C36" s="33" t="s">
        <v>534</v>
      </c>
      <c r="D36" s="144">
        <f>IFERROR((BALCONS!D36/BALCONS!D$134),0)</f>
        <v>0</v>
      </c>
      <c r="E36" s="144">
        <f>IFERROR((BALCONS!E36/BALCONS!E$134),0)</f>
        <v>0</v>
      </c>
      <c r="F36" s="144">
        <f>IFERROR((BALCONS!F36/BALCONS!F$134),0)</f>
        <v>0</v>
      </c>
      <c r="G36" s="144">
        <f>IFERROR((BALCONS!G36/BALCONS!G$134),0)</f>
        <v>0</v>
      </c>
      <c r="H36" s="144">
        <f>IFERROR((BALCONS!H36/BALCONS!H$134),0)</f>
        <v>0</v>
      </c>
      <c r="I36" s="144">
        <f>IFERROR((BALCONS!I36/BALCONS!I$134),0)</f>
        <v>0</v>
      </c>
      <c r="J36" s="144">
        <f>IFERROR((BALCONS!J36/BALCONS!J$134),0)</f>
        <v>0</v>
      </c>
      <c r="K36" s="144">
        <f>IFERROR((BALCONS!K36/BALCONS!K$134),0)</f>
        <v>0</v>
      </c>
      <c r="L36" s="144">
        <f>IFERROR((BALCONS!L36/BALCONS!L$134),0)</f>
        <v>0</v>
      </c>
      <c r="M36" s="144">
        <f>IFERROR((BALCONS!M36/BALCONS!M$134),0)</f>
        <v>0</v>
      </c>
      <c r="N36" s="144">
        <f>IFERROR((BALCONS!N36/BALCONS!N$134),0)</f>
        <v>0</v>
      </c>
      <c r="O36" s="144">
        <f>IFERROR((BALCONS!O36/BALCONS!O$134),0)</f>
        <v>0</v>
      </c>
      <c r="P36" s="144">
        <f>IFERROR((BALCONS!P36/BALCONS!P$134),0)</f>
        <v>0</v>
      </c>
    </row>
    <row r="37" spans="1:16">
      <c r="A37" s="100">
        <v>31</v>
      </c>
      <c r="B37" s="32">
        <v>1411</v>
      </c>
      <c r="C37" s="33" t="s">
        <v>535</v>
      </c>
      <c r="D37" s="144">
        <f>IFERROR((BALCONS!D37/BALCONS!D$134),0)</f>
        <v>0</v>
      </c>
      <c r="E37" s="144">
        <f>IFERROR((BALCONS!E37/BALCONS!E$134),0)</f>
        <v>0</v>
      </c>
      <c r="F37" s="144">
        <f>IFERROR((BALCONS!F37/BALCONS!F$134),0)</f>
        <v>0</v>
      </c>
      <c r="G37" s="144">
        <f>IFERROR((BALCONS!G37/BALCONS!G$134),0)</f>
        <v>0</v>
      </c>
      <c r="H37" s="144">
        <f>IFERROR((BALCONS!H37/BALCONS!H$134),0)</f>
        <v>0</v>
      </c>
      <c r="I37" s="144">
        <f>IFERROR((BALCONS!I37/BALCONS!I$134),0)</f>
        <v>0</v>
      </c>
      <c r="J37" s="144">
        <f>IFERROR((BALCONS!J37/BALCONS!J$134),0)</f>
        <v>0</v>
      </c>
      <c r="K37" s="144">
        <f>IFERROR((BALCONS!K37/BALCONS!K$134),0)</f>
        <v>0</v>
      </c>
      <c r="L37" s="144">
        <f>IFERROR((BALCONS!L37/BALCONS!L$134),0)</f>
        <v>0</v>
      </c>
      <c r="M37" s="144">
        <f>IFERROR((BALCONS!M37/BALCONS!M$134),0)</f>
        <v>0</v>
      </c>
      <c r="N37" s="144">
        <f>IFERROR((BALCONS!N37/BALCONS!N$134),0)</f>
        <v>0</v>
      </c>
      <c r="O37" s="144">
        <f>IFERROR((BALCONS!O37/BALCONS!O$134),0)</f>
        <v>0</v>
      </c>
      <c r="P37" s="144">
        <f>IFERROR((BALCONS!P37/BALCONS!P$134),0)</f>
        <v>0</v>
      </c>
    </row>
    <row r="38" spans="1:16">
      <c r="A38" s="100">
        <v>32</v>
      </c>
      <c r="B38" s="32">
        <v>1412</v>
      </c>
      <c r="C38" s="33" t="s">
        <v>536</v>
      </c>
      <c r="D38" s="144">
        <f>IFERROR((BALCONS!D38/BALCONS!D$134),0)</f>
        <v>0</v>
      </c>
      <c r="E38" s="144">
        <f>IFERROR((BALCONS!E38/BALCONS!E$134),0)</f>
        <v>0</v>
      </c>
      <c r="F38" s="144">
        <f>IFERROR((BALCONS!F38/BALCONS!F$134),0)</f>
        <v>0</v>
      </c>
      <c r="G38" s="144">
        <f>IFERROR((BALCONS!G38/BALCONS!G$134),0)</f>
        <v>0</v>
      </c>
      <c r="H38" s="144">
        <f>IFERROR((BALCONS!H38/BALCONS!H$134),0)</f>
        <v>0</v>
      </c>
      <c r="I38" s="144">
        <f>IFERROR((BALCONS!I38/BALCONS!I$134),0)</f>
        <v>0</v>
      </c>
      <c r="J38" s="144">
        <f>IFERROR((BALCONS!J38/BALCONS!J$134),0)</f>
        <v>0</v>
      </c>
      <c r="K38" s="144">
        <f>IFERROR((BALCONS!K38/BALCONS!K$134),0)</f>
        <v>0</v>
      </c>
      <c r="L38" s="144">
        <f>IFERROR((BALCONS!L38/BALCONS!L$134),0)</f>
        <v>0</v>
      </c>
      <c r="M38" s="144">
        <f>IFERROR((BALCONS!M38/BALCONS!M$134),0)</f>
        <v>0</v>
      </c>
      <c r="N38" s="144">
        <f>IFERROR((BALCONS!N38/BALCONS!N$134),0)</f>
        <v>0</v>
      </c>
      <c r="O38" s="144">
        <f>IFERROR((BALCONS!O38/BALCONS!O$134),0)</f>
        <v>0</v>
      </c>
      <c r="P38" s="144">
        <f>IFERROR((BALCONS!P38/BALCONS!P$134),0)</f>
        <v>0</v>
      </c>
    </row>
    <row r="39" spans="1:16">
      <c r="A39" s="100">
        <v>33</v>
      </c>
      <c r="B39" s="32">
        <v>1413</v>
      </c>
      <c r="C39" s="33" t="s">
        <v>537</v>
      </c>
      <c r="D39" s="144">
        <f>IFERROR((BALCONS!D39/BALCONS!D$134),0)</f>
        <v>0</v>
      </c>
      <c r="E39" s="144">
        <f>IFERROR((BALCONS!E39/BALCONS!E$134),0)</f>
        <v>0</v>
      </c>
      <c r="F39" s="144">
        <f>IFERROR((BALCONS!F39/BALCONS!F$134),0)</f>
        <v>0</v>
      </c>
      <c r="G39" s="144">
        <f>IFERROR((BALCONS!G39/BALCONS!G$134),0)</f>
        <v>0</v>
      </c>
      <c r="H39" s="144">
        <f>IFERROR((BALCONS!H39/BALCONS!H$134),0)</f>
        <v>0</v>
      </c>
      <c r="I39" s="144">
        <f>IFERROR((BALCONS!I39/BALCONS!I$134),0)</f>
        <v>0</v>
      </c>
      <c r="J39" s="144">
        <f>IFERROR((BALCONS!J39/BALCONS!J$134),0)</f>
        <v>0</v>
      </c>
      <c r="K39" s="144">
        <f>IFERROR((BALCONS!K39/BALCONS!K$134),0)</f>
        <v>0</v>
      </c>
      <c r="L39" s="144">
        <f>IFERROR((BALCONS!L39/BALCONS!L$134),0)</f>
        <v>0</v>
      </c>
      <c r="M39" s="144">
        <f>IFERROR((BALCONS!M39/BALCONS!M$134),0)</f>
        <v>0</v>
      </c>
      <c r="N39" s="144">
        <f>IFERROR((BALCONS!N39/BALCONS!N$134),0)</f>
        <v>0</v>
      </c>
      <c r="O39" s="144">
        <f>IFERROR((BALCONS!O39/BALCONS!O$134),0)</f>
        <v>0</v>
      </c>
      <c r="P39" s="144">
        <f>IFERROR((BALCONS!P39/BALCONS!P$134),0)</f>
        <v>0</v>
      </c>
    </row>
    <row r="40" spans="1:16">
      <c r="A40" s="100">
        <v>34</v>
      </c>
      <c r="B40" s="32">
        <v>1414</v>
      </c>
      <c r="C40" s="33" t="s">
        <v>538</v>
      </c>
      <c r="D40" s="144">
        <f>IFERROR((BALCONS!D40/BALCONS!D$134),0)</f>
        <v>0</v>
      </c>
      <c r="E40" s="144">
        <f>IFERROR((BALCONS!E40/BALCONS!E$134),0)</f>
        <v>0</v>
      </c>
      <c r="F40" s="144">
        <f>IFERROR((BALCONS!F40/BALCONS!F$134),0)</f>
        <v>0</v>
      </c>
      <c r="G40" s="144">
        <f>IFERROR((BALCONS!G40/BALCONS!G$134),0)</f>
        <v>0</v>
      </c>
      <c r="H40" s="144">
        <f>IFERROR((BALCONS!H40/BALCONS!H$134),0)</f>
        <v>0</v>
      </c>
      <c r="I40" s="144">
        <f>IFERROR((BALCONS!I40/BALCONS!I$134),0)</f>
        <v>0</v>
      </c>
      <c r="J40" s="144">
        <f>IFERROR((BALCONS!J40/BALCONS!J$134),0)</f>
        <v>0</v>
      </c>
      <c r="K40" s="144">
        <f>IFERROR((BALCONS!K40/BALCONS!K$134),0)</f>
        <v>0</v>
      </c>
      <c r="L40" s="144">
        <f>IFERROR((BALCONS!L40/BALCONS!L$134),0)</f>
        <v>0</v>
      </c>
      <c r="M40" s="144">
        <f>IFERROR((BALCONS!M40/BALCONS!M$134),0)</f>
        <v>0</v>
      </c>
      <c r="N40" s="144">
        <f>IFERROR((BALCONS!N40/BALCONS!N$134),0)</f>
        <v>0</v>
      </c>
      <c r="O40" s="144">
        <f>IFERROR((BALCONS!O40/BALCONS!O$134),0)</f>
        <v>0</v>
      </c>
      <c r="P40" s="144">
        <f>IFERROR((BALCONS!P40/BALCONS!P$134),0)</f>
        <v>0</v>
      </c>
    </row>
    <row r="41" spans="1:16">
      <c r="A41" s="100">
        <v>35</v>
      </c>
      <c r="B41" s="32">
        <v>1417</v>
      </c>
      <c r="C41" s="33" t="s">
        <v>57</v>
      </c>
      <c r="D41" s="144">
        <f>IFERROR((BALCONS!D41/BALCONS!D$134),0)</f>
        <v>0</v>
      </c>
      <c r="E41" s="144">
        <f>IFERROR((BALCONS!E41/BALCONS!E$134),0)</f>
        <v>0</v>
      </c>
      <c r="F41" s="144">
        <f>IFERROR((BALCONS!F41/BALCONS!F$134),0)</f>
        <v>0</v>
      </c>
      <c r="G41" s="144">
        <f>IFERROR((BALCONS!G41/BALCONS!G$134),0)</f>
        <v>0</v>
      </c>
      <c r="H41" s="144">
        <f>IFERROR((BALCONS!H41/BALCONS!H$134),0)</f>
        <v>0</v>
      </c>
      <c r="I41" s="144">
        <f>IFERROR((BALCONS!I41/BALCONS!I$134),0)</f>
        <v>0</v>
      </c>
      <c r="J41" s="144">
        <f>IFERROR((BALCONS!J41/BALCONS!J$134),0)</f>
        <v>0</v>
      </c>
      <c r="K41" s="144">
        <f>IFERROR((BALCONS!K41/BALCONS!K$134),0)</f>
        <v>0</v>
      </c>
      <c r="L41" s="144">
        <f>IFERROR((BALCONS!L41/BALCONS!L$134),0)</f>
        <v>0</v>
      </c>
      <c r="M41" s="144">
        <f>IFERROR((BALCONS!M41/BALCONS!M$134),0)</f>
        <v>0</v>
      </c>
      <c r="N41" s="144">
        <f>IFERROR((BALCONS!N41/BALCONS!N$134),0)</f>
        <v>0</v>
      </c>
      <c r="O41" s="144">
        <f>IFERROR((BALCONS!O41/BALCONS!O$134),0)</f>
        <v>0</v>
      </c>
      <c r="P41" s="144">
        <f>IFERROR((BALCONS!P41/BALCONS!P$134),0)</f>
        <v>0</v>
      </c>
    </row>
    <row r="42" spans="1:16">
      <c r="A42" s="100">
        <v>36</v>
      </c>
      <c r="B42" s="32">
        <v>1418</v>
      </c>
      <c r="C42" s="33" t="s">
        <v>58</v>
      </c>
      <c r="D42" s="144">
        <f>IFERROR((BALCONS!D42/BALCONS!D$134),0)</f>
        <v>0</v>
      </c>
      <c r="E42" s="144">
        <f>IFERROR((BALCONS!E42/BALCONS!E$134),0)</f>
        <v>0</v>
      </c>
      <c r="F42" s="144">
        <f>IFERROR((BALCONS!F42/BALCONS!F$134),0)</f>
        <v>0</v>
      </c>
      <c r="G42" s="144">
        <f>IFERROR((BALCONS!G42/BALCONS!G$134),0)</f>
        <v>0</v>
      </c>
      <c r="H42" s="144">
        <f>IFERROR((BALCONS!H42/BALCONS!H$134),0)</f>
        <v>0</v>
      </c>
      <c r="I42" s="144">
        <f>IFERROR((BALCONS!I42/BALCONS!I$134),0)</f>
        <v>0</v>
      </c>
      <c r="J42" s="144">
        <f>IFERROR((BALCONS!J42/BALCONS!J$134),0)</f>
        <v>0</v>
      </c>
      <c r="K42" s="144">
        <f>IFERROR((BALCONS!K42/BALCONS!K$134),0)</f>
        <v>0</v>
      </c>
      <c r="L42" s="144">
        <f>IFERROR((BALCONS!L42/BALCONS!L$134),0)</f>
        <v>0</v>
      </c>
      <c r="M42" s="144">
        <f>IFERROR((BALCONS!M42/BALCONS!M$134),0)</f>
        <v>0</v>
      </c>
      <c r="N42" s="144">
        <f>IFERROR((BALCONS!N42/BALCONS!N$134),0)</f>
        <v>0</v>
      </c>
      <c r="O42" s="144">
        <f>IFERROR((BALCONS!O42/BALCONS!O$134),0)</f>
        <v>0</v>
      </c>
      <c r="P42" s="144">
        <f>IFERROR((BALCONS!P42/BALCONS!P$134),0)</f>
        <v>0</v>
      </c>
    </row>
    <row r="43" spans="1:16">
      <c r="A43" s="100">
        <v>37</v>
      </c>
      <c r="B43" s="32">
        <v>1419</v>
      </c>
      <c r="C43" s="33" t="s">
        <v>59</v>
      </c>
      <c r="D43" s="144">
        <f>IFERROR((BALCONS!D43/BALCONS!D$134),0)</f>
        <v>0</v>
      </c>
      <c r="E43" s="144">
        <f>IFERROR((BALCONS!E43/BALCONS!E$134),0)</f>
        <v>0</v>
      </c>
      <c r="F43" s="144">
        <f>IFERROR((BALCONS!F43/BALCONS!F$134),0)</f>
        <v>0</v>
      </c>
      <c r="G43" s="144">
        <f>IFERROR((BALCONS!G43/BALCONS!G$134),0)</f>
        <v>0</v>
      </c>
      <c r="H43" s="144">
        <f>IFERROR((BALCONS!H43/BALCONS!H$134),0)</f>
        <v>0</v>
      </c>
      <c r="I43" s="144">
        <f>IFERROR((BALCONS!I43/BALCONS!I$134),0)</f>
        <v>0</v>
      </c>
      <c r="J43" s="144">
        <f>IFERROR((BALCONS!J43/BALCONS!J$134),0)</f>
        <v>0</v>
      </c>
      <c r="K43" s="144">
        <f>IFERROR((BALCONS!K43/BALCONS!K$134),0)</f>
        <v>0</v>
      </c>
      <c r="L43" s="144">
        <f>IFERROR((BALCONS!L43/BALCONS!L$134),0)</f>
        <v>0</v>
      </c>
      <c r="M43" s="144">
        <f>IFERROR((BALCONS!M43/BALCONS!M$134),0)</f>
        <v>0</v>
      </c>
      <c r="N43" s="144">
        <f>IFERROR((BALCONS!N43/BALCONS!N$134),0)</f>
        <v>0</v>
      </c>
      <c r="O43" s="144">
        <f>IFERROR((BALCONS!O43/BALCONS!O$134),0)</f>
        <v>0</v>
      </c>
      <c r="P43" s="144">
        <f>IFERROR((BALCONS!P43/BALCONS!P$134),0)</f>
        <v>0</v>
      </c>
    </row>
    <row r="44" spans="1:16">
      <c r="A44" s="100">
        <v>38</v>
      </c>
      <c r="B44" s="32">
        <v>1420</v>
      </c>
      <c r="C44" s="33" t="s">
        <v>60</v>
      </c>
      <c r="D44" s="144">
        <f>IFERROR((BALCONS!D44/BALCONS!D$134),0)</f>
        <v>0</v>
      </c>
      <c r="E44" s="144">
        <f>IFERROR((BALCONS!E44/BALCONS!E$134),0)</f>
        <v>0</v>
      </c>
      <c r="F44" s="144">
        <f>IFERROR((BALCONS!F44/BALCONS!F$134),0)</f>
        <v>0</v>
      </c>
      <c r="G44" s="144">
        <f>IFERROR((BALCONS!G44/BALCONS!G$134),0)</f>
        <v>0</v>
      </c>
      <c r="H44" s="144">
        <f>IFERROR((BALCONS!H44/BALCONS!H$134),0)</f>
        <v>0</v>
      </c>
      <c r="I44" s="144">
        <f>IFERROR((BALCONS!I44/BALCONS!I$134),0)</f>
        <v>0</v>
      </c>
      <c r="J44" s="144">
        <f>IFERROR((BALCONS!J44/BALCONS!J$134),0)</f>
        <v>0</v>
      </c>
      <c r="K44" s="144">
        <f>IFERROR((BALCONS!K44/BALCONS!K$134),0)</f>
        <v>0</v>
      </c>
      <c r="L44" s="144">
        <f>IFERROR((BALCONS!L44/BALCONS!L$134),0)</f>
        <v>0</v>
      </c>
      <c r="M44" s="144">
        <f>IFERROR((BALCONS!M44/BALCONS!M$134),0)</f>
        <v>0</v>
      </c>
      <c r="N44" s="144">
        <f>IFERROR((BALCONS!N44/BALCONS!N$134),0)</f>
        <v>0</v>
      </c>
      <c r="O44" s="144">
        <f>IFERROR((BALCONS!O44/BALCONS!O$134),0)</f>
        <v>0</v>
      </c>
      <c r="P44" s="144">
        <f>IFERROR((BALCONS!P44/BALCONS!P$134),0)</f>
        <v>0</v>
      </c>
    </row>
    <row r="45" spans="1:16">
      <c r="A45" s="100">
        <v>39</v>
      </c>
      <c r="B45" s="32">
        <v>1421</v>
      </c>
      <c r="C45" s="33" t="s">
        <v>539</v>
      </c>
      <c r="D45" s="144">
        <f>IFERROR((BALCONS!D45/BALCONS!D$134),0)</f>
        <v>0</v>
      </c>
      <c r="E45" s="144">
        <f>IFERROR((BALCONS!E45/BALCONS!E$134),0)</f>
        <v>0</v>
      </c>
      <c r="F45" s="144">
        <f>IFERROR((BALCONS!F45/BALCONS!F$134),0)</f>
        <v>0</v>
      </c>
      <c r="G45" s="144">
        <f>IFERROR((BALCONS!G45/BALCONS!G$134),0)</f>
        <v>0</v>
      </c>
      <c r="H45" s="144">
        <f>IFERROR((BALCONS!H45/BALCONS!H$134),0)</f>
        <v>0</v>
      </c>
      <c r="I45" s="144">
        <f>IFERROR((BALCONS!I45/BALCONS!I$134),0)</f>
        <v>0</v>
      </c>
      <c r="J45" s="144">
        <f>IFERROR((BALCONS!J45/BALCONS!J$134),0)</f>
        <v>0</v>
      </c>
      <c r="K45" s="144">
        <f>IFERROR((BALCONS!K45/BALCONS!K$134),0)</f>
        <v>0</v>
      </c>
      <c r="L45" s="144">
        <f>IFERROR((BALCONS!L45/BALCONS!L$134),0)</f>
        <v>0</v>
      </c>
      <c r="M45" s="144">
        <f>IFERROR((BALCONS!M45/BALCONS!M$134),0)</f>
        <v>0</v>
      </c>
      <c r="N45" s="144">
        <f>IFERROR((BALCONS!N45/BALCONS!N$134),0)</f>
        <v>0</v>
      </c>
      <c r="O45" s="144">
        <f>IFERROR((BALCONS!O45/BALCONS!O$134),0)</f>
        <v>0</v>
      </c>
      <c r="P45" s="144">
        <f>IFERROR((BALCONS!P45/BALCONS!P$134),0)</f>
        <v>0</v>
      </c>
    </row>
    <row r="46" spans="1:16">
      <c r="A46" s="100">
        <v>40</v>
      </c>
      <c r="B46" s="32">
        <v>1422</v>
      </c>
      <c r="C46" s="33" t="s">
        <v>540</v>
      </c>
      <c r="D46" s="144">
        <f>IFERROR((BALCONS!D46/BALCONS!D$134),0)</f>
        <v>0</v>
      </c>
      <c r="E46" s="144">
        <f>IFERROR((BALCONS!E46/BALCONS!E$134),0)</f>
        <v>0</v>
      </c>
      <c r="F46" s="144">
        <f>IFERROR((BALCONS!F46/BALCONS!F$134),0)</f>
        <v>0</v>
      </c>
      <c r="G46" s="144">
        <f>IFERROR((BALCONS!G46/BALCONS!G$134),0)</f>
        <v>0</v>
      </c>
      <c r="H46" s="144">
        <f>IFERROR((BALCONS!H46/BALCONS!H$134),0)</f>
        <v>0</v>
      </c>
      <c r="I46" s="144">
        <f>IFERROR((BALCONS!I46/BALCONS!I$134),0)</f>
        <v>0</v>
      </c>
      <c r="J46" s="144">
        <f>IFERROR((BALCONS!J46/BALCONS!J$134),0)</f>
        <v>0</v>
      </c>
      <c r="K46" s="144">
        <f>IFERROR((BALCONS!K46/BALCONS!K$134),0)</f>
        <v>0</v>
      </c>
      <c r="L46" s="144">
        <f>IFERROR((BALCONS!L46/BALCONS!L$134),0)</f>
        <v>0</v>
      </c>
      <c r="M46" s="144">
        <f>IFERROR((BALCONS!M46/BALCONS!M$134),0)</f>
        <v>0</v>
      </c>
      <c r="N46" s="144">
        <f>IFERROR((BALCONS!N46/BALCONS!N$134),0)</f>
        <v>0</v>
      </c>
      <c r="O46" s="144">
        <f>IFERROR((BALCONS!O46/BALCONS!O$134),0)</f>
        <v>0</v>
      </c>
      <c r="P46" s="144">
        <f>IFERROR((BALCONS!P46/BALCONS!P$134),0)</f>
        <v>0</v>
      </c>
    </row>
    <row r="47" spans="1:16">
      <c r="A47" s="100">
        <v>41</v>
      </c>
      <c r="B47" s="32">
        <v>1425</v>
      </c>
      <c r="C47" s="33" t="s">
        <v>61</v>
      </c>
      <c r="D47" s="144">
        <f>IFERROR((BALCONS!D47/BALCONS!D$134),0)</f>
        <v>0</v>
      </c>
      <c r="E47" s="144">
        <f>IFERROR((BALCONS!E47/BALCONS!E$134),0)</f>
        <v>0</v>
      </c>
      <c r="F47" s="144">
        <f>IFERROR((BALCONS!F47/BALCONS!F$134),0)</f>
        <v>0</v>
      </c>
      <c r="G47" s="144">
        <f>IFERROR((BALCONS!G47/BALCONS!G$134),0)</f>
        <v>0</v>
      </c>
      <c r="H47" s="144">
        <f>IFERROR((BALCONS!H47/BALCONS!H$134),0)</f>
        <v>0</v>
      </c>
      <c r="I47" s="144">
        <f>IFERROR((BALCONS!I47/BALCONS!I$134),0)</f>
        <v>0</v>
      </c>
      <c r="J47" s="144">
        <f>IFERROR((BALCONS!J47/BALCONS!J$134),0)</f>
        <v>0</v>
      </c>
      <c r="K47" s="144">
        <f>IFERROR((BALCONS!K47/BALCONS!K$134),0)</f>
        <v>0</v>
      </c>
      <c r="L47" s="144">
        <f>IFERROR((BALCONS!L47/BALCONS!L$134),0)</f>
        <v>0</v>
      </c>
      <c r="M47" s="144">
        <f>IFERROR((BALCONS!M47/BALCONS!M$134),0)</f>
        <v>0</v>
      </c>
      <c r="N47" s="144">
        <f>IFERROR((BALCONS!N47/BALCONS!N$134),0)</f>
        <v>0</v>
      </c>
      <c r="O47" s="144">
        <f>IFERROR((BALCONS!O47/BALCONS!O$134),0)</f>
        <v>0</v>
      </c>
      <c r="P47" s="144">
        <f>IFERROR((BALCONS!P47/BALCONS!P$134),0)</f>
        <v>0</v>
      </c>
    </row>
    <row r="48" spans="1:16">
      <c r="A48" s="100">
        <v>42</v>
      </c>
      <c r="B48" s="32">
        <v>1426</v>
      </c>
      <c r="C48" s="33" t="s">
        <v>62</v>
      </c>
      <c r="D48" s="144">
        <f>IFERROR((BALCONS!D48/BALCONS!D$134),0)</f>
        <v>0</v>
      </c>
      <c r="E48" s="144">
        <f>IFERROR((BALCONS!E48/BALCONS!E$134),0)</f>
        <v>0</v>
      </c>
      <c r="F48" s="144">
        <f>IFERROR((BALCONS!F48/BALCONS!F$134),0)</f>
        <v>0</v>
      </c>
      <c r="G48" s="144">
        <f>IFERROR((BALCONS!G48/BALCONS!G$134),0)</f>
        <v>0</v>
      </c>
      <c r="H48" s="144">
        <f>IFERROR((BALCONS!H48/BALCONS!H$134),0)</f>
        <v>0</v>
      </c>
      <c r="I48" s="144">
        <f>IFERROR((BALCONS!I48/BALCONS!I$134),0)</f>
        <v>0</v>
      </c>
      <c r="J48" s="144">
        <f>IFERROR((BALCONS!J48/BALCONS!J$134),0)</f>
        <v>0</v>
      </c>
      <c r="K48" s="144">
        <f>IFERROR((BALCONS!K48/BALCONS!K$134),0)</f>
        <v>0</v>
      </c>
      <c r="L48" s="144">
        <f>IFERROR((BALCONS!L48/BALCONS!L$134),0)</f>
        <v>0</v>
      </c>
      <c r="M48" s="144">
        <f>IFERROR((BALCONS!M48/BALCONS!M$134),0)</f>
        <v>0</v>
      </c>
      <c r="N48" s="144">
        <f>IFERROR((BALCONS!N48/BALCONS!N$134),0)</f>
        <v>0</v>
      </c>
      <c r="O48" s="144">
        <f>IFERROR((BALCONS!O48/BALCONS!O$134),0)</f>
        <v>0</v>
      </c>
      <c r="P48" s="144">
        <f>IFERROR((BALCONS!P48/BALCONS!P$134),0)</f>
        <v>0</v>
      </c>
    </row>
    <row r="49" spans="1:16">
      <c r="A49" s="100">
        <v>43</v>
      </c>
      <c r="B49" s="32">
        <v>1427</v>
      </c>
      <c r="C49" s="33" t="s">
        <v>63</v>
      </c>
      <c r="D49" s="144">
        <f>IFERROR((BALCONS!D49/BALCONS!D$134),0)</f>
        <v>0</v>
      </c>
      <c r="E49" s="144">
        <f>IFERROR((BALCONS!E49/BALCONS!E$134),0)</f>
        <v>0</v>
      </c>
      <c r="F49" s="144">
        <f>IFERROR((BALCONS!F49/BALCONS!F$134),0)</f>
        <v>0</v>
      </c>
      <c r="G49" s="144">
        <f>IFERROR((BALCONS!G49/BALCONS!G$134),0)</f>
        <v>0</v>
      </c>
      <c r="H49" s="144">
        <f>IFERROR((BALCONS!H49/BALCONS!H$134),0)</f>
        <v>0</v>
      </c>
      <c r="I49" s="144">
        <f>IFERROR((BALCONS!I49/BALCONS!I$134),0)</f>
        <v>0</v>
      </c>
      <c r="J49" s="144">
        <f>IFERROR((BALCONS!J49/BALCONS!J$134),0)</f>
        <v>0</v>
      </c>
      <c r="K49" s="144">
        <f>IFERROR((BALCONS!K49/BALCONS!K$134),0)</f>
        <v>0</v>
      </c>
      <c r="L49" s="144">
        <f>IFERROR((BALCONS!L49/BALCONS!L$134),0)</f>
        <v>0</v>
      </c>
      <c r="M49" s="144">
        <f>IFERROR((BALCONS!M49/BALCONS!M$134),0)</f>
        <v>0</v>
      </c>
      <c r="N49" s="144">
        <f>IFERROR((BALCONS!N49/BALCONS!N$134),0)</f>
        <v>0</v>
      </c>
      <c r="O49" s="144">
        <f>IFERROR((BALCONS!O49/BALCONS!O$134),0)</f>
        <v>0</v>
      </c>
      <c r="P49" s="144">
        <f>IFERROR((BALCONS!P49/BALCONS!P$134),0)</f>
        <v>0</v>
      </c>
    </row>
    <row r="50" spans="1:16">
      <c r="A50" s="100">
        <v>44</v>
      </c>
      <c r="B50" s="32">
        <v>1428</v>
      </c>
      <c r="C50" s="33" t="s">
        <v>64</v>
      </c>
      <c r="D50" s="144">
        <f>IFERROR((BALCONS!D50/BALCONS!D$134),0)</f>
        <v>0</v>
      </c>
      <c r="E50" s="144">
        <f>IFERROR((BALCONS!E50/BALCONS!E$134),0)</f>
        <v>0</v>
      </c>
      <c r="F50" s="144">
        <f>IFERROR((BALCONS!F50/BALCONS!F$134),0)</f>
        <v>0</v>
      </c>
      <c r="G50" s="144">
        <f>IFERROR((BALCONS!G50/BALCONS!G$134),0)</f>
        <v>0</v>
      </c>
      <c r="H50" s="144">
        <f>IFERROR((BALCONS!H50/BALCONS!H$134),0)</f>
        <v>0</v>
      </c>
      <c r="I50" s="144">
        <f>IFERROR((BALCONS!I50/BALCONS!I$134),0)</f>
        <v>0</v>
      </c>
      <c r="J50" s="144">
        <f>IFERROR((BALCONS!J50/BALCONS!J$134),0)</f>
        <v>0</v>
      </c>
      <c r="K50" s="144">
        <f>IFERROR((BALCONS!K50/BALCONS!K$134),0)</f>
        <v>0</v>
      </c>
      <c r="L50" s="144">
        <f>IFERROR((BALCONS!L50/BALCONS!L$134),0)</f>
        <v>0</v>
      </c>
      <c r="M50" s="144">
        <f>IFERROR((BALCONS!M50/BALCONS!M$134),0)</f>
        <v>0</v>
      </c>
      <c r="N50" s="144">
        <f>IFERROR((BALCONS!N50/BALCONS!N$134),0)</f>
        <v>0</v>
      </c>
      <c r="O50" s="144">
        <f>IFERROR((BALCONS!O50/BALCONS!O$134),0)</f>
        <v>0</v>
      </c>
      <c r="P50" s="144">
        <f>IFERROR((BALCONS!P50/BALCONS!P$134),0)</f>
        <v>0</v>
      </c>
    </row>
    <row r="51" spans="1:16">
      <c r="A51" s="100">
        <v>45</v>
      </c>
      <c r="B51" s="32">
        <v>1429</v>
      </c>
      <c r="C51" s="33" t="s">
        <v>541</v>
      </c>
      <c r="D51" s="144">
        <f>IFERROR((BALCONS!D51/BALCONS!D$134),0)</f>
        <v>0</v>
      </c>
      <c r="E51" s="144">
        <f>IFERROR((BALCONS!E51/BALCONS!E$134),0)</f>
        <v>0</v>
      </c>
      <c r="F51" s="144">
        <f>IFERROR((BALCONS!F51/BALCONS!F$134),0)</f>
        <v>0</v>
      </c>
      <c r="G51" s="144">
        <f>IFERROR((BALCONS!G51/BALCONS!G$134),0)</f>
        <v>0</v>
      </c>
      <c r="H51" s="144">
        <f>IFERROR((BALCONS!H51/BALCONS!H$134),0)</f>
        <v>0</v>
      </c>
      <c r="I51" s="144">
        <f>IFERROR((BALCONS!I51/BALCONS!I$134),0)</f>
        <v>0</v>
      </c>
      <c r="J51" s="144">
        <f>IFERROR((BALCONS!J51/BALCONS!J$134),0)</f>
        <v>0</v>
      </c>
      <c r="K51" s="144">
        <f>IFERROR((BALCONS!K51/BALCONS!K$134),0)</f>
        <v>0</v>
      </c>
      <c r="L51" s="144">
        <f>IFERROR((BALCONS!L51/BALCONS!L$134),0)</f>
        <v>0</v>
      </c>
      <c r="M51" s="144">
        <f>IFERROR((BALCONS!M51/BALCONS!M$134),0)</f>
        <v>0</v>
      </c>
      <c r="N51" s="144">
        <f>IFERROR((BALCONS!N51/BALCONS!N$134),0)</f>
        <v>0</v>
      </c>
      <c r="O51" s="144">
        <f>IFERROR((BALCONS!O51/BALCONS!O$134),0)</f>
        <v>0</v>
      </c>
      <c r="P51" s="144">
        <f>IFERROR((BALCONS!P51/BALCONS!P$134),0)</f>
        <v>0</v>
      </c>
    </row>
    <row r="52" spans="1:16">
      <c r="A52" s="100">
        <v>46</v>
      </c>
      <c r="B52" s="32">
        <v>1430</v>
      </c>
      <c r="C52" s="33" t="s">
        <v>542</v>
      </c>
      <c r="D52" s="144">
        <f>IFERROR((BALCONS!D52/BALCONS!D$134),0)</f>
        <v>0</v>
      </c>
      <c r="E52" s="144">
        <f>IFERROR((BALCONS!E52/BALCONS!E$134),0)</f>
        <v>0</v>
      </c>
      <c r="F52" s="144">
        <f>IFERROR((BALCONS!F52/BALCONS!F$134),0)</f>
        <v>0</v>
      </c>
      <c r="G52" s="144">
        <f>IFERROR((BALCONS!G52/BALCONS!G$134),0)</f>
        <v>0</v>
      </c>
      <c r="H52" s="144">
        <f>IFERROR((BALCONS!H52/BALCONS!H$134),0)</f>
        <v>0</v>
      </c>
      <c r="I52" s="144">
        <f>IFERROR((BALCONS!I52/BALCONS!I$134),0)</f>
        <v>0</v>
      </c>
      <c r="J52" s="144">
        <f>IFERROR((BALCONS!J52/BALCONS!J$134),0)</f>
        <v>0</v>
      </c>
      <c r="K52" s="144">
        <f>IFERROR((BALCONS!K52/BALCONS!K$134),0)</f>
        <v>0</v>
      </c>
      <c r="L52" s="144">
        <f>IFERROR((BALCONS!L52/BALCONS!L$134),0)</f>
        <v>0</v>
      </c>
      <c r="M52" s="144">
        <f>IFERROR((BALCONS!M52/BALCONS!M$134),0)</f>
        <v>0</v>
      </c>
      <c r="N52" s="144">
        <f>IFERROR((BALCONS!N52/BALCONS!N$134),0)</f>
        <v>0</v>
      </c>
      <c r="O52" s="144">
        <f>IFERROR((BALCONS!O52/BALCONS!O$134),0)</f>
        <v>0</v>
      </c>
      <c r="P52" s="144">
        <f>IFERROR((BALCONS!P52/BALCONS!P$134),0)</f>
        <v>0</v>
      </c>
    </row>
    <row r="53" spans="1:16">
      <c r="A53" s="100">
        <v>47</v>
      </c>
      <c r="B53" s="32">
        <v>1433</v>
      </c>
      <c r="C53" s="33" t="s">
        <v>543</v>
      </c>
      <c r="D53" s="144">
        <f>IFERROR((BALCONS!D53/BALCONS!D$134),0)</f>
        <v>0</v>
      </c>
      <c r="E53" s="144">
        <f>IFERROR((BALCONS!E53/BALCONS!E$134),0)</f>
        <v>0</v>
      </c>
      <c r="F53" s="144">
        <f>IFERROR((BALCONS!F53/BALCONS!F$134),0)</f>
        <v>0</v>
      </c>
      <c r="G53" s="144">
        <f>IFERROR((BALCONS!G53/BALCONS!G$134),0)</f>
        <v>0</v>
      </c>
      <c r="H53" s="144">
        <f>IFERROR((BALCONS!H53/BALCONS!H$134),0)</f>
        <v>0</v>
      </c>
      <c r="I53" s="144">
        <f>IFERROR((BALCONS!I53/BALCONS!I$134),0)</f>
        <v>0</v>
      </c>
      <c r="J53" s="144">
        <f>IFERROR((BALCONS!J53/BALCONS!J$134),0)</f>
        <v>0</v>
      </c>
      <c r="K53" s="144">
        <f>IFERROR((BALCONS!K53/BALCONS!K$134),0)</f>
        <v>0</v>
      </c>
      <c r="L53" s="144">
        <f>IFERROR((BALCONS!L53/BALCONS!L$134),0)</f>
        <v>0</v>
      </c>
      <c r="M53" s="144">
        <f>IFERROR((BALCONS!M53/BALCONS!M$134),0)</f>
        <v>0</v>
      </c>
      <c r="N53" s="144">
        <f>IFERROR((BALCONS!N53/BALCONS!N$134),0)</f>
        <v>0</v>
      </c>
      <c r="O53" s="144">
        <f>IFERROR((BALCONS!O53/BALCONS!O$134),0)</f>
        <v>0</v>
      </c>
      <c r="P53" s="144">
        <f>IFERROR((BALCONS!P53/BALCONS!P$134),0)</f>
        <v>0</v>
      </c>
    </row>
    <row r="54" spans="1:16">
      <c r="A54" s="100">
        <v>48</v>
      </c>
      <c r="B54" s="32">
        <v>1434</v>
      </c>
      <c r="C54" s="33" t="s">
        <v>544</v>
      </c>
      <c r="D54" s="144">
        <f>IFERROR((BALCONS!D54/BALCONS!D$134),0)</f>
        <v>0</v>
      </c>
      <c r="E54" s="144">
        <f>IFERROR((BALCONS!E54/BALCONS!E$134),0)</f>
        <v>0</v>
      </c>
      <c r="F54" s="144">
        <f>IFERROR((BALCONS!F54/BALCONS!F$134),0)</f>
        <v>0</v>
      </c>
      <c r="G54" s="144">
        <f>IFERROR((BALCONS!G54/BALCONS!G$134),0)</f>
        <v>0</v>
      </c>
      <c r="H54" s="144">
        <f>IFERROR((BALCONS!H54/BALCONS!H$134),0)</f>
        <v>0</v>
      </c>
      <c r="I54" s="144">
        <f>IFERROR((BALCONS!I54/BALCONS!I$134),0)</f>
        <v>0</v>
      </c>
      <c r="J54" s="144">
        <f>IFERROR((BALCONS!J54/BALCONS!J$134),0)</f>
        <v>0</v>
      </c>
      <c r="K54" s="144">
        <f>IFERROR((BALCONS!K54/BALCONS!K$134),0)</f>
        <v>0</v>
      </c>
      <c r="L54" s="144">
        <f>IFERROR((BALCONS!L54/BALCONS!L$134),0)</f>
        <v>0</v>
      </c>
      <c r="M54" s="144">
        <f>IFERROR((BALCONS!M54/BALCONS!M$134),0)</f>
        <v>0</v>
      </c>
      <c r="N54" s="144">
        <f>IFERROR((BALCONS!N54/BALCONS!N$134),0)</f>
        <v>0</v>
      </c>
      <c r="O54" s="144">
        <f>IFERROR((BALCONS!O54/BALCONS!O$134),0)</f>
        <v>0</v>
      </c>
      <c r="P54" s="144">
        <f>IFERROR((BALCONS!P54/BALCONS!P$134),0)</f>
        <v>0</v>
      </c>
    </row>
    <row r="55" spans="1:16">
      <c r="A55" s="100">
        <v>49</v>
      </c>
      <c r="B55" s="32">
        <v>1435</v>
      </c>
      <c r="C55" s="33" t="s">
        <v>545</v>
      </c>
      <c r="D55" s="144">
        <f>IFERROR((BALCONS!D55/BALCONS!D$134),0)</f>
        <v>0</v>
      </c>
      <c r="E55" s="144">
        <f>IFERROR((BALCONS!E55/BALCONS!E$134),0)</f>
        <v>0</v>
      </c>
      <c r="F55" s="144">
        <f>IFERROR((BALCONS!F55/BALCONS!F$134),0)</f>
        <v>0</v>
      </c>
      <c r="G55" s="144">
        <f>IFERROR((BALCONS!G55/BALCONS!G$134),0)</f>
        <v>0</v>
      </c>
      <c r="H55" s="144">
        <f>IFERROR((BALCONS!H55/BALCONS!H$134),0)</f>
        <v>0</v>
      </c>
      <c r="I55" s="144">
        <f>IFERROR((BALCONS!I55/BALCONS!I$134),0)</f>
        <v>0</v>
      </c>
      <c r="J55" s="144">
        <f>IFERROR((BALCONS!J55/BALCONS!J$134),0)</f>
        <v>0</v>
      </c>
      <c r="K55" s="144">
        <f>IFERROR((BALCONS!K55/BALCONS!K$134),0)</f>
        <v>0</v>
      </c>
      <c r="L55" s="144">
        <f>IFERROR((BALCONS!L55/BALCONS!L$134),0)</f>
        <v>0</v>
      </c>
      <c r="M55" s="144">
        <f>IFERROR((BALCONS!M55/BALCONS!M$134),0)</f>
        <v>0</v>
      </c>
      <c r="N55" s="144">
        <f>IFERROR((BALCONS!N55/BALCONS!N$134),0)</f>
        <v>0</v>
      </c>
      <c r="O55" s="144">
        <f>IFERROR((BALCONS!O55/BALCONS!O$134),0)</f>
        <v>0</v>
      </c>
      <c r="P55" s="144">
        <f>IFERROR((BALCONS!P55/BALCONS!P$134),0)</f>
        <v>0</v>
      </c>
    </row>
    <row r="56" spans="1:16">
      <c r="A56" s="100">
        <v>50</v>
      </c>
      <c r="B56" s="32">
        <v>1436</v>
      </c>
      <c r="C56" s="33" t="s">
        <v>546</v>
      </c>
      <c r="D56" s="144">
        <f>IFERROR((BALCONS!D56/BALCONS!D$134),0)</f>
        <v>0</v>
      </c>
      <c r="E56" s="144">
        <f>IFERROR((BALCONS!E56/BALCONS!E$134),0)</f>
        <v>0</v>
      </c>
      <c r="F56" s="144">
        <f>IFERROR((BALCONS!F56/BALCONS!F$134),0)</f>
        <v>0</v>
      </c>
      <c r="G56" s="144">
        <f>IFERROR((BALCONS!G56/BALCONS!G$134),0)</f>
        <v>0</v>
      </c>
      <c r="H56" s="144">
        <f>IFERROR((BALCONS!H56/BALCONS!H$134),0)</f>
        <v>0</v>
      </c>
      <c r="I56" s="144">
        <f>IFERROR((BALCONS!I56/BALCONS!I$134),0)</f>
        <v>0</v>
      </c>
      <c r="J56" s="144">
        <f>IFERROR((BALCONS!J56/BALCONS!J$134),0)</f>
        <v>0</v>
      </c>
      <c r="K56" s="144">
        <f>IFERROR((BALCONS!K56/BALCONS!K$134),0)</f>
        <v>0</v>
      </c>
      <c r="L56" s="144">
        <f>IFERROR((BALCONS!L56/BALCONS!L$134),0)</f>
        <v>0</v>
      </c>
      <c r="M56" s="144">
        <f>IFERROR((BALCONS!M56/BALCONS!M$134),0)</f>
        <v>0</v>
      </c>
      <c r="N56" s="144">
        <f>IFERROR((BALCONS!N56/BALCONS!N$134),0)</f>
        <v>0</v>
      </c>
      <c r="O56" s="144">
        <f>IFERROR((BALCONS!O56/BALCONS!O$134),0)</f>
        <v>0</v>
      </c>
      <c r="P56" s="144">
        <f>IFERROR((BALCONS!P56/BALCONS!P$134),0)</f>
        <v>0</v>
      </c>
    </row>
    <row r="57" spans="1:16">
      <c r="A57" s="100">
        <v>51</v>
      </c>
      <c r="B57" s="32">
        <v>1437</v>
      </c>
      <c r="C57" s="33" t="s">
        <v>547</v>
      </c>
      <c r="D57" s="144">
        <f>IFERROR((BALCONS!D57/BALCONS!D$134),0)</f>
        <v>0</v>
      </c>
      <c r="E57" s="144">
        <f>IFERROR((BALCONS!E57/BALCONS!E$134),0)</f>
        <v>0</v>
      </c>
      <c r="F57" s="144">
        <f>IFERROR((BALCONS!F57/BALCONS!F$134),0)</f>
        <v>0</v>
      </c>
      <c r="G57" s="144">
        <f>IFERROR((BALCONS!G57/BALCONS!G$134),0)</f>
        <v>0</v>
      </c>
      <c r="H57" s="144">
        <f>IFERROR((BALCONS!H57/BALCONS!H$134),0)</f>
        <v>0</v>
      </c>
      <c r="I57" s="144">
        <f>IFERROR((BALCONS!I57/BALCONS!I$134),0)</f>
        <v>0</v>
      </c>
      <c r="J57" s="144">
        <f>IFERROR((BALCONS!J57/BALCONS!J$134),0)</f>
        <v>0</v>
      </c>
      <c r="K57" s="144">
        <f>IFERROR((BALCONS!K57/BALCONS!K$134),0)</f>
        <v>0</v>
      </c>
      <c r="L57" s="144">
        <f>IFERROR((BALCONS!L57/BALCONS!L$134),0)</f>
        <v>0</v>
      </c>
      <c r="M57" s="144">
        <f>IFERROR((BALCONS!M57/BALCONS!M$134),0)</f>
        <v>0</v>
      </c>
      <c r="N57" s="144">
        <f>IFERROR((BALCONS!N57/BALCONS!N$134),0)</f>
        <v>0</v>
      </c>
      <c r="O57" s="144">
        <f>IFERROR((BALCONS!O57/BALCONS!O$134),0)</f>
        <v>0</v>
      </c>
      <c r="P57" s="144">
        <f>IFERROR((BALCONS!P57/BALCONS!P$134),0)</f>
        <v>0</v>
      </c>
    </row>
    <row r="58" spans="1:16">
      <c r="A58" s="100">
        <v>52</v>
      </c>
      <c r="B58" s="32">
        <v>1438</v>
      </c>
      <c r="C58" s="33" t="s">
        <v>548</v>
      </c>
      <c r="D58" s="144">
        <f>IFERROR((BALCONS!D58/BALCONS!D$134),0)</f>
        <v>0</v>
      </c>
      <c r="E58" s="144">
        <f>IFERROR((BALCONS!E58/BALCONS!E$134),0)</f>
        <v>0</v>
      </c>
      <c r="F58" s="144">
        <f>IFERROR((BALCONS!F58/BALCONS!F$134),0)</f>
        <v>0</v>
      </c>
      <c r="G58" s="144">
        <f>IFERROR((BALCONS!G58/BALCONS!G$134),0)</f>
        <v>0</v>
      </c>
      <c r="H58" s="144">
        <f>IFERROR((BALCONS!H58/BALCONS!H$134),0)</f>
        <v>0</v>
      </c>
      <c r="I58" s="144">
        <f>IFERROR((BALCONS!I58/BALCONS!I$134),0)</f>
        <v>0</v>
      </c>
      <c r="J58" s="144">
        <f>IFERROR((BALCONS!J58/BALCONS!J$134),0)</f>
        <v>0</v>
      </c>
      <c r="K58" s="144">
        <f>IFERROR((BALCONS!K58/BALCONS!K$134),0)</f>
        <v>0</v>
      </c>
      <c r="L58" s="144">
        <f>IFERROR((BALCONS!L58/BALCONS!L$134),0)</f>
        <v>0</v>
      </c>
      <c r="M58" s="144">
        <f>IFERROR((BALCONS!M58/BALCONS!M$134),0)</f>
        <v>0</v>
      </c>
      <c r="N58" s="144">
        <f>IFERROR((BALCONS!N58/BALCONS!N$134),0)</f>
        <v>0</v>
      </c>
      <c r="O58" s="144">
        <f>IFERROR((BALCONS!O58/BALCONS!O$134),0)</f>
        <v>0</v>
      </c>
      <c r="P58" s="144">
        <f>IFERROR((BALCONS!P58/BALCONS!P$134),0)</f>
        <v>0</v>
      </c>
    </row>
    <row r="59" spans="1:16">
      <c r="A59" s="100">
        <v>53</v>
      </c>
      <c r="B59" s="32">
        <v>1441</v>
      </c>
      <c r="C59" s="33" t="s">
        <v>65</v>
      </c>
      <c r="D59" s="144">
        <f>IFERROR((BALCONS!D59/BALCONS!D$134),0)</f>
        <v>0</v>
      </c>
      <c r="E59" s="144">
        <f>IFERROR((BALCONS!E59/BALCONS!E$134),0)</f>
        <v>0</v>
      </c>
      <c r="F59" s="144">
        <f>IFERROR((BALCONS!F59/BALCONS!F$134),0)</f>
        <v>0</v>
      </c>
      <c r="G59" s="144">
        <f>IFERROR((BALCONS!G59/BALCONS!G$134),0)</f>
        <v>0</v>
      </c>
      <c r="H59" s="144">
        <f>IFERROR((BALCONS!H59/BALCONS!H$134),0)</f>
        <v>0</v>
      </c>
      <c r="I59" s="144">
        <f>IFERROR((BALCONS!I59/BALCONS!I$134),0)</f>
        <v>0</v>
      </c>
      <c r="J59" s="144">
        <f>IFERROR((BALCONS!J59/BALCONS!J$134),0)</f>
        <v>0</v>
      </c>
      <c r="K59" s="144">
        <f>IFERROR((BALCONS!K59/BALCONS!K$134),0)</f>
        <v>0</v>
      </c>
      <c r="L59" s="144">
        <f>IFERROR((BALCONS!L59/BALCONS!L$134),0)</f>
        <v>0</v>
      </c>
      <c r="M59" s="144">
        <f>IFERROR((BALCONS!M59/BALCONS!M$134),0)</f>
        <v>0</v>
      </c>
      <c r="N59" s="144">
        <f>IFERROR((BALCONS!N59/BALCONS!N$134),0)</f>
        <v>0</v>
      </c>
      <c r="O59" s="144">
        <f>IFERROR((BALCONS!O59/BALCONS!O$134),0)</f>
        <v>0</v>
      </c>
      <c r="P59" s="144">
        <f>IFERROR((BALCONS!P59/BALCONS!P$134),0)</f>
        <v>0</v>
      </c>
    </row>
    <row r="60" spans="1:16">
      <c r="A60" s="100">
        <v>54</v>
      </c>
      <c r="B60" s="32">
        <v>1442</v>
      </c>
      <c r="C60" s="33" t="s">
        <v>66</v>
      </c>
      <c r="D60" s="144">
        <f>IFERROR((BALCONS!D60/BALCONS!D$134),0)</f>
        <v>0</v>
      </c>
      <c r="E60" s="144">
        <f>IFERROR((BALCONS!E60/BALCONS!E$134),0)</f>
        <v>0</v>
      </c>
      <c r="F60" s="144">
        <f>IFERROR((BALCONS!F60/BALCONS!F$134),0)</f>
        <v>0</v>
      </c>
      <c r="G60" s="144">
        <f>IFERROR((BALCONS!G60/BALCONS!G$134),0)</f>
        <v>0</v>
      </c>
      <c r="H60" s="144">
        <f>IFERROR((BALCONS!H60/BALCONS!H$134),0)</f>
        <v>0</v>
      </c>
      <c r="I60" s="144">
        <f>IFERROR((BALCONS!I60/BALCONS!I$134),0)</f>
        <v>0</v>
      </c>
      <c r="J60" s="144">
        <f>IFERROR((BALCONS!J60/BALCONS!J$134),0)</f>
        <v>0</v>
      </c>
      <c r="K60" s="144">
        <f>IFERROR((BALCONS!K60/BALCONS!K$134),0)</f>
        <v>0</v>
      </c>
      <c r="L60" s="144">
        <f>IFERROR((BALCONS!L60/BALCONS!L$134),0)</f>
        <v>0</v>
      </c>
      <c r="M60" s="144">
        <f>IFERROR((BALCONS!M60/BALCONS!M$134),0)</f>
        <v>0</v>
      </c>
      <c r="N60" s="144">
        <f>IFERROR((BALCONS!N60/BALCONS!N$134),0)</f>
        <v>0</v>
      </c>
      <c r="O60" s="144">
        <f>IFERROR((BALCONS!O60/BALCONS!O$134),0)</f>
        <v>0</v>
      </c>
      <c r="P60" s="144">
        <f>IFERROR((BALCONS!P60/BALCONS!P$134),0)</f>
        <v>0</v>
      </c>
    </row>
    <row r="61" spans="1:16">
      <c r="A61" s="100">
        <v>55</v>
      </c>
      <c r="B61" s="32">
        <v>1443</v>
      </c>
      <c r="C61" s="33" t="s">
        <v>67</v>
      </c>
      <c r="D61" s="144">
        <f>IFERROR((BALCONS!D61/BALCONS!D$134),0)</f>
        <v>0</v>
      </c>
      <c r="E61" s="144">
        <f>IFERROR((BALCONS!E61/BALCONS!E$134),0)</f>
        <v>0</v>
      </c>
      <c r="F61" s="144">
        <f>IFERROR((BALCONS!F61/BALCONS!F$134),0)</f>
        <v>0</v>
      </c>
      <c r="G61" s="144">
        <f>IFERROR((BALCONS!G61/BALCONS!G$134),0)</f>
        <v>0</v>
      </c>
      <c r="H61" s="144">
        <f>IFERROR((BALCONS!H61/BALCONS!H$134),0)</f>
        <v>0</v>
      </c>
      <c r="I61" s="144">
        <f>IFERROR((BALCONS!I61/BALCONS!I$134),0)</f>
        <v>0</v>
      </c>
      <c r="J61" s="144">
        <f>IFERROR((BALCONS!J61/BALCONS!J$134),0)</f>
        <v>0</v>
      </c>
      <c r="K61" s="144">
        <f>IFERROR((BALCONS!K61/BALCONS!K$134),0)</f>
        <v>0</v>
      </c>
      <c r="L61" s="144">
        <f>IFERROR((BALCONS!L61/BALCONS!L$134),0)</f>
        <v>0</v>
      </c>
      <c r="M61" s="144">
        <f>IFERROR((BALCONS!M61/BALCONS!M$134),0)</f>
        <v>0</v>
      </c>
      <c r="N61" s="144">
        <f>IFERROR((BALCONS!N61/BALCONS!N$134),0)</f>
        <v>0</v>
      </c>
      <c r="O61" s="144">
        <f>IFERROR((BALCONS!O61/BALCONS!O$134),0)</f>
        <v>0</v>
      </c>
      <c r="P61" s="144">
        <f>IFERROR((BALCONS!P61/BALCONS!P$134),0)</f>
        <v>0</v>
      </c>
    </row>
    <row r="62" spans="1:16">
      <c r="A62" s="100">
        <v>56</v>
      </c>
      <c r="B62" s="32">
        <v>1444</v>
      </c>
      <c r="C62" s="33" t="s">
        <v>68</v>
      </c>
      <c r="D62" s="144">
        <f>IFERROR((BALCONS!D62/BALCONS!D$134),0)</f>
        <v>0</v>
      </c>
      <c r="E62" s="144">
        <f>IFERROR((BALCONS!E62/BALCONS!E$134),0)</f>
        <v>0</v>
      </c>
      <c r="F62" s="144">
        <f>IFERROR((BALCONS!F62/BALCONS!F$134),0)</f>
        <v>0</v>
      </c>
      <c r="G62" s="144">
        <f>IFERROR((BALCONS!G62/BALCONS!G$134),0)</f>
        <v>0</v>
      </c>
      <c r="H62" s="144">
        <f>IFERROR((BALCONS!H62/BALCONS!H$134),0)</f>
        <v>0</v>
      </c>
      <c r="I62" s="144">
        <f>IFERROR((BALCONS!I62/BALCONS!I$134),0)</f>
        <v>0</v>
      </c>
      <c r="J62" s="144">
        <f>IFERROR((BALCONS!J62/BALCONS!J$134),0)</f>
        <v>0</v>
      </c>
      <c r="K62" s="144">
        <f>IFERROR((BALCONS!K62/BALCONS!K$134),0)</f>
        <v>0</v>
      </c>
      <c r="L62" s="144">
        <f>IFERROR((BALCONS!L62/BALCONS!L$134),0)</f>
        <v>0</v>
      </c>
      <c r="M62" s="144">
        <f>IFERROR((BALCONS!M62/BALCONS!M$134),0)</f>
        <v>0</v>
      </c>
      <c r="N62" s="144">
        <f>IFERROR((BALCONS!N62/BALCONS!N$134),0)</f>
        <v>0</v>
      </c>
      <c r="O62" s="144">
        <f>IFERROR((BALCONS!O62/BALCONS!O$134),0)</f>
        <v>0</v>
      </c>
      <c r="P62" s="144">
        <f>IFERROR((BALCONS!P62/BALCONS!P$134),0)</f>
        <v>0</v>
      </c>
    </row>
    <row r="63" spans="1:16">
      <c r="A63" s="100">
        <v>57</v>
      </c>
      <c r="B63" s="32">
        <v>1445</v>
      </c>
      <c r="C63" s="33" t="s">
        <v>549</v>
      </c>
      <c r="D63" s="144">
        <f>IFERROR((BALCONS!D63/BALCONS!D$134),0)</f>
        <v>0</v>
      </c>
      <c r="E63" s="144">
        <f>IFERROR((BALCONS!E63/BALCONS!E$134),0)</f>
        <v>0</v>
      </c>
      <c r="F63" s="144">
        <f>IFERROR((BALCONS!F63/BALCONS!F$134),0)</f>
        <v>0</v>
      </c>
      <c r="G63" s="144">
        <f>IFERROR((BALCONS!G63/BALCONS!G$134),0)</f>
        <v>0</v>
      </c>
      <c r="H63" s="144">
        <f>IFERROR((BALCONS!H63/BALCONS!H$134),0)</f>
        <v>0</v>
      </c>
      <c r="I63" s="144">
        <f>IFERROR((BALCONS!I63/BALCONS!I$134),0)</f>
        <v>0</v>
      </c>
      <c r="J63" s="144">
        <f>IFERROR((BALCONS!J63/BALCONS!J$134),0)</f>
        <v>0</v>
      </c>
      <c r="K63" s="144">
        <f>IFERROR((BALCONS!K63/BALCONS!K$134),0)</f>
        <v>0</v>
      </c>
      <c r="L63" s="144">
        <f>IFERROR((BALCONS!L63/BALCONS!L$134),0)</f>
        <v>0</v>
      </c>
      <c r="M63" s="144">
        <f>IFERROR((BALCONS!M63/BALCONS!M$134),0)</f>
        <v>0</v>
      </c>
      <c r="N63" s="144">
        <f>IFERROR((BALCONS!N63/BALCONS!N$134),0)</f>
        <v>0</v>
      </c>
      <c r="O63" s="144">
        <f>IFERROR((BALCONS!O63/BALCONS!O$134),0)</f>
        <v>0</v>
      </c>
      <c r="P63" s="144">
        <f>IFERROR((BALCONS!P63/BALCONS!P$134),0)</f>
        <v>0</v>
      </c>
    </row>
    <row r="64" spans="1:16">
      <c r="A64" s="100">
        <v>58</v>
      </c>
      <c r="B64" s="32">
        <v>1446</v>
      </c>
      <c r="C64" s="33" t="s">
        <v>550</v>
      </c>
      <c r="D64" s="144">
        <f>IFERROR((BALCONS!D64/BALCONS!D$134),0)</f>
        <v>0</v>
      </c>
      <c r="E64" s="144">
        <f>IFERROR((BALCONS!E64/BALCONS!E$134),0)</f>
        <v>0</v>
      </c>
      <c r="F64" s="144">
        <f>IFERROR((BALCONS!F64/BALCONS!F$134),0)</f>
        <v>0</v>
      </c>
      <c r="G64" s="144">
        <f>IFERROR((BALCONS!G64/BALCONS!G$134),0)</f>
        <v>0</v>
      </c>
      <c r="H64" s="144">
        <f>IFERROR((BALCONS!H64/BALCONS!H$134),0)</f>
        <v>0</v>
      </c>
      <c r="I64" s="144">
        <f>IFERROR((BALCONS!I64/BALCONS!I$134),0)</f>
        <v>0</v>
      </c>
      <c r="J64" s="144">
        <f>IFERROR((BALCONS!J64/BALCONS!J$134),0)</f>
        <v>0</v>
      </c>
      <c r="K64" s="144">
        <f>IFERROR((BALCONS!K64/BALCONS!K$134),0)</f>
        <v>0</v>
      </c>
      <c r="L64" s="144">
        <f>IFERROR((BALCONS!L64/BALCONS!L$134),0)</f>
        <v>0</v>
      </c>
      <c r="M64" s="144">
        <f>IFERROR((BALCONS!M64/BALCONS!M$134),0)</f>
        <v>0</v>
      </c>
      <c r="N64" s="144">
        <f>IFERROR((BALCONS!N64/BALCONS!N$134),0)</f>
        <v>0</v>
      </c>
      <c r="O64" s="144">
        <f>IFERROR((BALCONS!O64/BALCONS!O$134),0)</f>
        <v>0</v>
      </c>
      <c r="P64" s="144">
        <f>IFERROR((BALCONS!P64/BALCONS!P$134),0)</f>
        <v>0</v>
      </c>
    </row>
    <row r="65" spans="1:16">
      <c r="A65" s="100">
        <v>59</v>
      </c>
      <c r="B65" s="32">
        <v>1449</v>
      </c>
      <c r="C65" s="33" t="s">
        <v>69</v>
      </c>
      <c r="D65" s="144">
        <f>IFERROR((BALCONS!D65/BALCONS!D$134),0)</f>
        <v>0</v>
      </c>
      <c r="E65" s="144">
        <f>IFERROR((BALCONS!E65/BALCONS!E$134),0)</f>
        <v>0</v>
      </c>
      <c r="F65" s="144">
        <f>IFERROR((BALCONS!F65/BALCONS!F$134),0)</f>
        <v>0</v>
      </c>
      <c r="G65" s="144">
        <f>IFERROR((BALCONS!G65/BALCONS!G$134),0)</f>
        <v>0</v>
      </c>
      <c r="H65" s="144">
        <f>IFERROR((BALCONS!H65/BALCONS!H$134),0)</f>
        <v>0</v>
      </c>
      <c r="I65" s="144">
        <f>IFERROR((BALCONS!I65/BALCONS!I$134),0)</f>
        <v>0</v>
      </c>
      <c r="J65" s="144">
        <f>IFERROR((BALCONS!J65/BALCONS!J$134),0)</f>
        <v>0</v>
      </c>
      <c r="K65" s="144">
        <f>IFERROR((BALCONS!K65/BALCONS!K$134),0)</f>
        <v>0</v>
      </c>
      <c r="L65" s="144">
        <f>IFERROR((BALCONS!L65/BALCONS!L$134),0)</f>
        <v>0</v>
      </c>
      <c r="M65" s="144">
        <f>IFERROR((BALCONS!M65/BALCONS!M$134),0)</f>
        <v>0</v>
      </c>
      <c r="N65" s="144">
        <f>IFERROR((BALCONS!N65/BALCONS!N$134),0)</f>
        <v>0</v>
      </c>
      <c r="O65" s="144">
        <f>IFERROR((BALCONS!O65/BALCONS!O$134),0)</f>
        <v>0</v>
      </c>
      <c r="P65" s="144">
        <f>IFERROR((BALCONS!P65/BALCONS!P$134),0)</f>
        <v>0</v>
      </c>
    </row>
    <row r="66" spans="1:16">
      <c r="A66" s="100">
        <v>60</v>
      </c>
      <c r="B66" s="32">
        <v>1450</v>
      </c>
      <c r="C66" s="33" t="s">
        <v>70</v>
      </c>
      <c r="D66" s="144">
        <f>IFERROR((BALCONS!D66/BALCONS!D$134),0)</f>
        <v>0</v>
      </c>
      <c r="E66" s="144">
        <f>IFERROR((BALCONS!E66/BALCONS!E$134),0)</f>
        <v>0</v>
      </c>
      <c r="F66" s="144">
        <f>IFERROR((BALCONS!F66/BALCONS!F$134),0)</f>
        <v>0</v>
      </c>
      <c r="G66" s="144">
        <f>IFERROR((BALCONS!G66/BALCONS!G$134),0)</f>
        <v>0</v>
      </c>
      <c r="H66" s="144">
        <f>IFERROR((BALCONS!H66/BALCONS!H$134),0)</f>
        <v>0</v>
      </c>
      <c r="I66" s="144">
        <f>IFERROR((BALCONS!I66/BALCONS!I$134),0)</f>
        <v>0</v>
      </c>
      <c r="J66" s="144">
        <f>IFERROR((BALCONS!J66/BALCONS!J$134),0)</f>
        <v>0</v>
      </c>
      <c r="K66" s="144">
        <f>IFERROR((BALCONS!K66/BALCONS!K$134),0)</f>
        <v>0</v>
      </c>
      <c r="L66" s="144">
        <f>IFERROR((BALCONS!L66/BALCONS!L$134),0)</f>
        <v>0</v>
      </c>
      <c r="M66" s="144">
        <f>IFERROR((BALCONS!M66/BALCONS!M$134),0)</f>
        <v>0</v>
      </c>
      <c r="N66" s="144">
        <f>IFERROR((BALCONS!N66/BALCONS!N$134),0)</f>
        <v>0</v>
      </c>
      <c r="O66" s="144">
        <f>IFERROR((BALCONS!O66/BALCONS!O$134),0)</f>
        <v>0</v>
      </c>
      <c r="P66" s="144">
        <f>IFERROR((BALCONS!P66/BALCONS!P$134),0)</f>
        <v>0</v>
      </c>
    </row>
    <row r="67" spans="1:16">
      <c r="A67" s="100">
        <v>61</v>
      </c>
      <c r="B67" s="32">
        <v>1451</v>
      </c>
      <c r="C67" s="33" t="s">
        <v>73</v>
      </c>
      <c r="D67" s="144">
        <f>IFERROR((BALCONS!D67/BALCONS!D$134),0)</f>
        <v>0</v>
      </c>
      <c r="E67" s="144">
        <f>IFERROR((BALCONS!E67/BALCONS!E$134),0)</f>
        <v>0</v>
      </c>
      <c r="F67" s="144">
        <f>IFERROR((BALCONS!F67/BALCONS!F$134),0)</f>
        <v>0</v>
      </c>
      <c r="G67" s="144">
        <f>IFERROR((BALCONS!G67/BALCONS!G$134),0)</f>
        <v>0</v>
      </c>
      <c r="H67" s="144">
        <f>IFERROR((BALCONS!H67/BALCONS!H$134),0)</f>
        <v>0</v>
      </c>
      <c r="I67" s="144">
        <f>IFERROR((BALCONS!I67/BALCONS!I$134),0)</f>
        <v>0</v>
      </c>
      <c r="J67" s="144">
        <f>IFERROR((BALCONS!J67/BALCONS!J$134),0)</f>
        <v>0</v>
      </c>
      <c r="K67" s="144">
        <f>IFERROR((BALCONS!K67/BALCONS!K$134),0)</f>
        <v>0</v>
      </c>
      <c r="L67" s="144">
        <f>IFERROR((BALCONS!L67/BALCONS!L$134),0)</f>
        <v>0</v>
      </c>
      <c r="M67" s="144">
        <f>IFERROR((BALCONS!M67/BALCONS!M$134),0)</f>
        <v>0</v>
      </c>
      <c r="N67" s="144">
        <f>IFERROR((BALCONS!N67/BALCONS!N$134),0)</f>
        <v>0</v>
      </c>
      <c r="O67" s="144">
        <f>IFERROR((BALCONS!O67/BALCONS!O$134),0)</f>
        <v>0</v>
      </c>
      <c r="P67" s="144">
        <f>IFERROR((BALCONS!P67/BALCONS!P$134),0)</f>
        <v>0</v>
      </c>
    </row>
    <row r="68" spans="1:16">
      <c r="A68" s="100">
        <v>62</v>
      </c>
      <c r="B68" s="32">
        <v>1452</v>
      </c>
      <c r="C68" s="33" t="s">
        <v>78</v>
      </c>
      <c r="D68" s="144">
        <f>IFERROR((BALCONS!D68/BALCONS!D$134),0)</f>
        <v>0</v>
      </c>
      <c r="E68" s="144">
        <f>IFERROR((BALCONS!E68/BALCONS!E$134),0)</f>
        <v>0</v>
      </c>
      <c r="F68" s="144">
        <f>IFERROR((BALCONS!F68/BALCONS!F$134),0)</f>
        <v>0</v>
      </c>
      <c r="G68" s="144">
        <f>IFERROR((BALCONS!G68/BALCONS!G$134),0)</f>
        <v>0</v>
      </c>
      <c r="H68" s="144">
        <f>IFERROR((BALCONS!H68/BALCONS!H$134),0)</f>
        <v>0</v>
      </c>
      <c r="I68" s="144">
        <f>IFERROR((BALCONS!I68/BALCONS!I$134),0)</f>
        <v>0</v>
      </c>
      <c r="J68" s="144">
        <f>IFERROR((BALCONS!J68/BALCONS!J$134),0)</f>
        <v>0</v>
      </c>
      <c r="K68" s="144">
        <f>IFERROR((BALCONS!K68/BALCONS!K$134),0)</f>
        <v>0</v>
      </c>
      <c r="L68" s="144">
        <f>IFERROR((BALCONS!L68/BALCONS!L$134),0)</f>
        <v>0</v>
      </c>
      <c r="M68" s="144">
        <f>IFERROR((BALCONS!M68/BALCONS!M$134),0)</f>
        <v>0</v>
      </c>
      <c r="N68" s="144">
        <f>IFERROR((BALCONS!N68/BALCONS!N$134),0)</f>
        <v>0</v>
      </c>
      <c r="O68" s="144">
        <f>IFERROR((BALCONS!O68/BALCONS!O$134),0)</f>
        <v>0</v>
      </c>
      <c r="P68" s="144">
        <f>IFERROR((BALCONS!P68/BALCONS!P$134),0)</f>
        <v>0</v>
      </c>
    </row>
    <row r="69" spans="1:16">
      <c r="A69" s="100">
        <v>63</v>
      </c>
      <c r="B69" s="32">
        <v>1453</v>
      </c>
      <c r="C69" s="33" t="s">
        <v>551</v>
      </c>
      <c r="D69" s="144">
        <f>IFERROR((BALCONS!D69/BALCONS!D$134),0)</f>
        <v>0</v>
      </c>
      <c r="E69" s="144">
        <f>IFERROR((BALCONS!E69/BALCONS!E$134),0)</f>
        <v>0</v>
      </c>
      <c r="F69" s="144">
        <f>IFERROR((BALCONS!F69/BALCONS!F$134),0)</f>
        <v>0</v>
      </c>
      <c r="G69" s="144">
        <f>IFERROR((BALCONS!G69/BALCONS!G$134),0)</f>
        <v>0</v>
      </c>
      <c r="H69" s="144">
        <f>IFERROR((BALCONS!H69/BALCONS!H$134),0)</f>
        <v>0</v>
      </c>
      <c r="I69" s="144">
        <f>IFERROR((BALCONS!I69/BALCONS!I$134),0)</f>
        <v>0</v>
      </c>
      <c r="J69" s="144">
        <f>IFERROR((BALCONS!J69/BALCONS!J$134),0)</f>
        <v>0</v>
      </c>
      <c r="K69" s="144">
        <f>IFERROR((BALCONS!K69/BALCONS!K$134),0)</f>
        <v>0</v>
      </c>
      <c r="L69" s="144">
        <f>IFERROR((BALCONS!L69/BALCONS!L$134),0)</f>
        <v>0</v>
      </c>
      <c r="M69" s="144">
        <f>IFERROR((BALCONS!M69/BALCONS!M$134),0)</f>
        <v>0</v>
      </c>
      <c r="N69" s="144">
        <f>IFERROR((BALCONS!N69/BALCONS!N$134),0)</f>
        <v>0</v>
      </c>
      <c r="O69" s="144">
        <f>IFERROR((BALCONS!O69/BALCONS!O$134),0)</f>
        <v>0</v>
      </c>
      <c r="P69" s="144">
        <f>IFERROR((BALCONS!P69/BALCONS!P$134),0)</f>
        <v>0</v>
      </c>
    </row>
    <row r="70" spans="1:16">
      <c r="A70" s="100">
        <v>64</v>
      </c>
      <c r="B70" s="32">
        <v>1454</v>
      </c>
      <c r="C70" s="33" t="s">
        <v>552</v>
      </c>
      <c r="D70" s="144">
        <f>IFERROR((BALCONS!D70/BALCONS!D$134),0)</f>
        <v>0</v>
      </c>
      <c r="E70" s="144">
        <f>IFERROR((BALCONS!E70/BALCONS!E$134),0)</f>
        <v>0</v>
      </c>
      <c r="F70" s="144">
        <f>IFERROR((BALCONS!F70/BALCONS!F$134),0)</f>
        <v>0</v>
      </c>
      <c r="G70" s="144">
        <f>IFERROR((BALCONS!G70/BALCONS!G$134),0)</f>
        <v>0</v>
      </c>
      <c r="H70" s="144">
        <f>IFERROR((BALCONS!H70/BALCONS!H$134),0)</f>
        <v>0</v>
      </c>
      <c r="I70" s="144">
        <f>IFERROR((BALCONS!I70/BALCONS!I$134),0)</f>
        <v>0</v>
      </c>
      <c r="J70" s="144">
        <f>IFERROR((BALCONS!J70/BALCONS!J$134),0)</f>
        <v>0</v>
      </c>
      <c r="K70" s="144">
        <f>IFERROR((BALCONS!K70/BALCONS!K$134),0)</f>
        <v>0</v>
      </c>
      <c r="L70" s="144">
        <f>IFERROR((BALCONS!L70/BALCONS!L$134),0)</f>
        <v>0</v>
      </c>
      <c r="M70" s="144">
        <f>IFERROR((BALCONS!M70/BALCONS!M$134),0)</f>
        <v>0</v>
      </c>
      <c r="N70" s="144">
        <f>IFERROR((BALCONS!N70/BALCONS!N$134),0)</f>
        <v>0</v>
      </c>
      <c r="O70" s="144">
        <f>IFERROR((BALCONS!O70/BALCONS!O$134),0)</f>
        <v>0</v>
      </c>
      <c r="P70" s="144">
        <f>IFERROR((BALCONS!P70/BALCONS!P$134),0)</f>
        <v>0</v>
      </c>
    </row>
    <row r="71" spans="1:16">
      <c r="A71" s="100">
        <v>65</v>
      </c>
      <c r="B71" s="32">
        <v>1457</v>
      </c>
      <c r="C71" s="33" t="s">
        <v>553</v>
      </c>
      <c r="D71" s="144">
        <f>IFERROR((BALCONS!D71/BALCONS!D$134),0)</f>
        <v>0</v>
      </c>
      <c r="E71" s="144">
        <f>IFERROR((BALCONS!E71/BALCONS!E$134),0)</f>
        <v>0</v>
      </c>
      <c r="F71" s="144">
        <f>IFERROR((BALCONS!F71/BALCONS!F$134),0)</f>
        <v>0</v>
      </c>
      <c r="G71" s="144">
        <f>IFERROR((BALCONS!G71/BALCONS!G$134),0)</f>
        <v>0</v>
      </c>
      <c r="H71" s="144">
        <f>IFERROR((BALCONS!H71/BALCONS!H$134),0)</f>
        <v>0</v>
      </c>
      <c r="I71" s="144">
        <f>IFERROR((BALCONS!I71/BALCONS!I$134),0)</f>
        <v>0</v>
      </c>
      <c r="J71" s="144">
        <f>IFERROR((BALCONS!J71/BALCONS!J$134),0)</f>
        <v>0</v>
      </c>
      <c r="K71" s="144">
        <f>IFERROR((BALCONS!K71/BALCONS!K$134),0)</f>
        <v>0</v>
      </c>
      <c r="L71" s="144">
        <f>IFERROR((BALCONS!L71/BALCONS!L$134),0)</f>
        <v>0</v>
      </c>
      <c r="M71" s="144">
        <f>IFERROR((BALCONS!M71/BALCONS!M$134),0)</f>
        <v>0</v>
      </c>
      <c r="N71" s="144">
        <f>IFERROR((BALCONS!N71/BALCONS!N$134),0)</f>
        <v>0</v>
      </c>
      <c r="O71" s="144">
        <f>IFERROR((BALCONS!O71/BALCONS!O$134),0)</f>
        <v>0</v>
      </c>
      <c r="P71" s="144">
        <f>IFERROR((BALCONS!P71/BALCONS!P$134),0)</f>
        <v>0</v>
      </c>
    </row>
    <row r="72" spans="1:16">
      <c r="A72" s="100">
        <v>66</v>
      </c>
      <c r="B72" s="32">
        <v>1458</v>
      </c>
      <c r="C72" s="33" t="s">
        <v>554</v>
      </c>
      <c r="D72" s="144">
        <f>IFERROR((BALCONS!D72/BALCONS!D$134),0)</f>
        <v>0</v>
      </c>
      <c r="E72" s="144">
        <f>IFERROR((BALCONS!E72/BALCONS!E$134),0)</f>
        <v>0</v>
      </c>
      <c r="F72" s="144">
        <f>IFERROR((BALCONS!F72/BALCONS!F$134),0)</f>
        <v>0</v>
      </c>
      <c r="G72" s="144">
        <f>IFERROR((BALCONS!G72/BALCONS!G$134),0)</f>
        <v>0</v>
      </c>
      <c r="H72" s="144">
        <f>IFERROR((BALCONS!H72/BALCONS!H$134),0)</f>
        <v>0</v>
      </c>
      <c r="I72" s="144">
        <f>IFERROR((BALCONS!I72/BALCONS!I$134),0)</f>
        <v>0</v>
      </c>
      <c r="J72" s="144">
        <f>IFERROR((BALCONS!J72/BALCONS!J$134),0)</f>
        <v>0</v>
      </c>
      <c r="K72" s="144">
        <f>IFERROR((BALCONS!K72/BALCONS!K$134),0)</f>
        <v>0</v>
      </c>
      <c r="L72" s="144">
        <f>IFERROR((BALCONS!L72/BALCONS!L$134),0)</f>
        <v>0</v>
      </c>
      <c r="M72" s="144">
        <f>IFERROR((BALCONS!M72/BALCONS!M$134),0)</f>
        <v>0</v>
      </c>
      <c r="N72" s="144">
        <f>IFERROR((BALCONS!N72/BALCONS!N$134),0)</f>
        <v>0</v>
      </c>
      <c r="O72" s="144">
        <f>IFERROR((BALCONS!O72/BALCONS!O$134),0)</f>
        <v>0</v>
      </c>
      <c r="P72" s="144">
        <f>IFERROR((BALCONS!P72/BALCONS!P$134),0)</f>
        <v>0</v>
      </c>
    </row>
    <row r="73" spans="1:16">
      <c r="A73" s="100">
        <v>67</v>
      </c>
      <c r="B73" s="32">
        <v>1459</v>
      </c>
      <c r="C73" s="33" t="s">
        <v>555</v>
      </c>
      <c r="D73" s="144">
        <f>IFERROR((BALCONS!D73/BALCONS!D$134),0)</f>
        <v>0</v>
      </c>
      <c r="E73" s="144">
        <f>IFERROR((BALCONS!E73/BALCONS!E$134),0)</f>
        <v>0</v>
      </c>
      <c r="F73" s="144">
        <f>IFERROR((BALCONS!F73/BALCONS!F$134),0)</f>
        <v>0</v>
      </c>
      <c r="G73" s="144">
        <f>IFERROR((BALCONS!G73/BALCONS!G$134),0)</f>
        <v>0</v>
      </c>
      <c r="H73" s="144">
        <f>IFERROR((BALCONS!H73/BALCONS!H$134),0)</f>
        <v>0</v>
      </c>
      <c r="I73" s="144">
        <f>IFERROR((BALCONS!I73/BALCONS!I$134),0)</f>
        <v>0</v>
      </c>
      <c r="J73" s="144">
        <f>IFERROR((BALCONS!J73/BALCONS!J$134),0)</f>
        <v>0</v>
      </c>
      <c r="K73" s="144">
        <f>IFERROR((BALCONS!K73/BALCONS!K$134),0)</f>
        <v>0</v>
      </c>
      <c r="L73" s="144">
        <f>IFERROR((BALCONS!L73/BALCONS!L$134),0)</f>
        <v>0</v>
      </c>
      <c r="M73" s="144">
        <f>IFERROR((BALCONS!M73/BALCONS!M$134),0)</f>
        <v>0</v>
      </c>
      <c r="N73" s="144">
        <f>IFERROR((BALCONS!N73/BALCONS!N$134),0)</f>
        <v>0</v>
      </c>
      <c r="O73" s="144">
        <f>IFERROR((BALCONS!O73/BALCONS!O$134),0)</f>
        <v>0</v>
      </c>
      <c r="P73" s="144">
        <f>IFERROR((BALCONS!P73/BALCONS!P$134),0)</f>
        <v>0</v>
      </c>
    </row>
    <row r="74" spans="1:16">
      <c r="A74" s="100">
        <v>68</v>
      </c>
      <c r="B74" s="32">
        <v>1460</v>
      </c>
      <c r="C74" s="33" t="s">
        <v>556</v>
      </c>
      <c r="D74" s="144">
        <f>IFERROR((BALCONS!D74/BALCONS!D$134),0)</f>
        <v>0</v>
      </c>
      <c r="E74" s="144">
        <f>IFERROR((BALCONS!E74/BALCONS!E$134),0)</f>
        <v>0</v>
      </c>
      <c r="F74" s="144">
        <f>IFERROR((BALCONS!F74/BALCONS!F$134),0)</f>
        <v>0</v>
      </c>
      <c r="G74" s="144">
        <f>IFERROR((BALCONS!G74/BALCONS!G$134),0)</f>
        <v>0</v>
      </c>
      <c r="H74" s="144">
        <f>IFERROR((BALCONS!H74/BALCONS!H$134),0)</f>
        <v>0</v>
      </c>
      <c r="I74" s="144">
        <f>IFERROR((BALCONS!I74/BALCONS!I$134),0)</f>
        <v>0</v>
      </c>
      <c r="J74" s="144">
        <f>IFERROR((BALCONS!J74/BALCONS!J$134),0)</f>
        <v>0</v>
      </c>
      <c r="K74" s="144">
        <f>IFERROR((BALCONS!K74/BALCONS!K$134),0)</f>
        <v>0</v>
      </c>
      <c r="L74" s="144">
        <f>IFERROR((BALCONS!L74/BALCONS!L$134),0)</f>
        <v>0</v>
      </c>
      <c r="M74" s="144">
        <f>IFERROR((BALCONS!M74/BALCONS!M$134),0)</f>
        <v>0</v>
      </c>
      <c r="N74" s="144">
        <f>IFERROR((BALCONS!N74/BALCONS!N$134),0)</f>
        <v>0</v>
      </c>
      <c r="O74" s="144">
        <f>IFERROR((BALCONS!O74/BALCONS!O$134),0)</f>
        <v>0</v>
      </c>
      <c r="P74" s="144">
        <f>IFERROR((BALCONS!P74/BALCONS!P$134),0)</f>
        <v>0</v>
      </c>
    </row>
    <row r="75" spans="1:16">
      <c r="A75" s="100">
        <v>69</v>
      </c>
      <c r="B75" s="32">
        <v>1461</v>
      </c>
      <c r="C75" s="33" t="s">
        <v>557</v>
      </c>
      <c r="D75" s="144">
        <f>IFERROR((BALCONS!D75/BALCONS!D$134),0)</f>
        <v>0</v>
      </c>
      <c r="E75" s="144">
        <f>IFERROR((BALCONS!E75/BALCONS!E$134),0)</f>
        <v>0</v>
      </c>
      <c r="F75" s="144">
        <f>IFERROR((BALCONS!F75/BALCONS!F$134),0)</f>
        <v>0</v>
      </c>
      <c r="G75" s="144">
        <f>IFERROR((BALCONS!G75/BALCONS!G$134),0)</f>
        <v>0</v>
      </c>
      <c r="H75" s="144">
        <f>IFERROR((BALCONS!H75/BALCONS!H$134),0)</f>
        <v>0</v>
      </c>
      <c r="I75" s="144">
        <f>IFERROR((BALCONS!I75/BALCONS!I$134),0)</f>
        <v>0</v>
      </c>
      <c r="J75" s="144">
        <f>IFERROR((BALCONS!J75/BALCONS!J$134),0)</f>
        <v>0</v>
      </c>
      <c r="K75" s="144">
        <f>IFERROR((BALCONS!K75/BALCONS!K$134),0)</f>
        <v>0</v>
      </c>
      <c r="L75" s="144">
        <f>IFERROR((BALCONS!L75/BALCONS!L$134),0)</f>
        <v>0</v>
      </c>
      <c r="M75" s="144">
        <f>IFERROR((BALCONS!M75/BALCONS!M$134),0)</f>
        <v>0</v>
      </c>
      <c r="N75" s="144">
        <f>IFERROR((BALCONS!N75/BALCONS!N$134),0)</f>
        <v>0</v>
      </c>
      <c r="O75" s="144">
        <f>IFERROR((BALCONS!O75/BALCONS!O$134),0)</f>
        <v>0</v>
      </c>
      <c r="P75" s="144">
        <f>IFERROR((BALCONS!P75/BALCONS!P$134),0)</f>
        <v>0</v>
      </c>
    </row>
    <row r="76" spans="1:16">
      <c r="A76" s="100">
        <v>70</v>
      </c>
      <c r="B76" s="32">
        <v>1462</v>
      </c>
      <c r="C76" s="33" t="s">
        <v>558</v>
      </c>
      <c r="D76" s="144">
        <f>IFERROR((BALCONS!D76/BALCONS!D$134),0)</f>
        <v>0</v>
      </c>
      <c r="E76" s="144">
        <f>IFERROR((BALCONS!E76/BALCONS!E$134),0)</f>
        <v>0</v>
      </c>
      <c r="F76" s="144">
        <f>IFERROR((BALCONS!F76/BALCONS!F$134),0)</f>
        <v>0</v>
      </c>
      <c r="G76" s="144">
        <f>IFERROR((BALCONS!G76/BALCONS!G$134),0)</f>
        <v>0</v>
      </c>
      <c r="H76" s="144">
        <f>IFERROR((BALCONS!H76/BALCONS!H$134),0)</f>
        <v>0</v>
      </c>
      <c r="I76" s="144">
        <f>IFERROR((BALCONS!I76/BALCONS!I$134),0)</f>
        <v>0</v>
      </c>
      <c r="J76" s="144">
        <f>IFERROR((BALCONS!J76/BALCONS!J$134),0)</f>
        <v>0</v>
      </c>
      <c r="K76" s="144">
        <f>IFERROR((BALCONS!K76/BALCONS!K$134),0)</f>
        <v>0</v>
      </c>
      <c r="L76" s="144">
        <f>IFERROR((BALCONS!L76/BALCONS!L$134),0)</f>
        <v>0</v>
      </c>
      <c r="M76" s="144">
        <f>IFERROR((BALCONS!M76/BALCONS!M$134),0)</f>
        <v>0</v>
      </c>
      <c r="N76" s="144">
        <f>IFERROR((BALCONS!N76/BALCONS!N$134),0)</f>
        <v>0</v>
      </c>
      <c r="O76" s="144">
        <f>IFERROR((BALCONS!O76/BALCONS!O$134),0)</f>
        <v>0</v>
      </c>
      <c r="P76" s="144">
        <f>IFERROR((BALCONS!P76/BALCONS!P$134),0)</f>
        <v>0</v>
      </c>
    </row>
    <row r="77" spans="1:16">
      <c r="A77" s="100">
        <v>71</v>
      </c>
      <c r="B77" s="32">
        <v>1465</v>
      </c>
      <c r="C77" s="33" t="s">
        <v>79</v>
      </c>
      <c r="D77" s="144">
        <f>IFERROR((BALCONS!D77/BALCONS!D$134),0)</f>
        <v>0</v>
      </c>
      <c r="E77" s="144">
        <f>IFERROR((BALCONS!E77/BALCONS!E$134),0)</f>
        <v>0</v>
      </c>
      <c r="F77" s="144">
        <f>IFERROR((BALCONS!F77/BALCONS!F$134),0)</f>
        <v>0</v>
      </c>
      <c r="G77" s="144">
        <f>IFERROR((BALCONS!G77/BALCONS!G$134),0)</f>
        <v>0</v>
      </c>
      <c r="H77" s="144">
        <f>IFERROR((BALCONS!H77/BALCONS!H$134),0)</f>
        <v>0</v>
      </c>
      <c r="I77" s="144">
        <f>IFERROR((BALCONS!I77/BALCONS!I$134),0)</f>
        <v>0</v>
      </c>
      <c r="J77" s="144">
        <f>IFERROR((BALCONS!J77/BALCONS!J$134),0)</f>
        <v>0</v>
      </c>
      <c r="K77" s="144">
        <f>IFERROR((BALCONS!K77/BALCONS!K$134),0)</f>
        <v>0</v>
      </c>
      <c r="L77" s="144">
        <f>IFERROR((BALCONS!L77/BALCONS!L$134),0)</f>
        <v>0</v>
      </c>
      <c r="M77" s="144">
        <f>IFERROR((BALCONS!M77/BALCONS!M$134),0)</f>
        <v>0</v>
      </c>
      <c r="N77" s="144">
        <f>IFERROR((BALCONS!N77/BALCONS!N$134),0)</f>
        <v>0</v>
      </c>
      <c r="O77" s="144">
        <f>IFERROR((BALCONS!O77/BALCONS!O$134),0)</f>
        <v>0</v>
      </c>
      <c r="P77" s="144">
        <f>IFERROR((BALCONS!P77/BALCONS!P$134),0)</f>
        <v>0</v>
      </c>
    </row>
    <row r="78" spans="1:16">
      <c r="A78" s="100">
        <v>72</v>
      </c>
      <c r="B78" s="32">
        <v>1466</v>
      </c>
      <c r="C78" s="33" t="s">
        <v>80</v>
      </c>
      <c r="D78" s="144">
        <f>IFERROR((BALCONS!D78/BALCONS!D$134),0)</f>
        <v>0</v>
      </c>
      <c r="E78" s="144">
        <f>IFERROR((BALCONS!E78/BALCONS!E$134),0)</f>
        <v>0</v>
      </c>
      <c r="F78" s="144">
        <f>IFERROR((BALCONS!F78/BALCONS!F$134),0)</f>
        <v>0</v>
      </c>
      <c r="G78" s="144">
        <f>IFERROR((BALCONS!G78/BALCONS!G$134),0)</f>
        <v>0</v>
      </c>
      <c r="H78" s="144">
        <f>IFERROR((BALCONS!H78/BALCONS!H$134),0)</f>
        <v>0</v>
      </c>
      <c r="I78" s="144">
        <f>IFERROR((BALCONS!I78/BALCONS!I$134),0)</f>
        <v>0</v>
      </c>
      <c r="J78" s="144">
        <f>IFERROR((BALCONS!J78/BALCONS!J$134),0)</f>
        <v>0</v>
      </c>
      <c r="K78" s="144">
        <f>IFERROR((BALCONS!K78/BALCONS!K$134),0)</f>
        <v>0</v>
      </c>
      <c r="L78" s="144">
        <f>IFERROR((BALCONS!L78/BALCONS!L$134),0)</f>
        <v>0</v>
      </c>
      <c r="M78" s="144">
        <f>IFERROR((BALCONS!M78/BALCONS!M$134),0)</f>
        <v>0</v>
      </c>
      <c r="N78" s="144">
        <f>IFERROR((BALCONS!N78/BALCONS!N$134),0)</f>
        <v>0</v>
      </c>
      <c r="O78" s="144">
        <f>IFERROR((BALCONS!O78/BALCONS!O$134),0)</f>
        <v>0</v>
      </c>
      <c r="P78" s="144">
        <f>IFERROR((BALCONS!P78/BALCONS!P$134),0)</f>
        <v>0</v>
      </c>
    </row>
    <row r="79" spans="1:16">
      <c r="A79" s="100">
        <v>73</v>
      </c>
      <c r="B79" s="32">
        <v>1467</v>
      </c>
      <c r="C79" s="33" t="s">
        <v>81</v>
      </c>
      <c r="D79" s="144">
        <f>IFERROR((BALCONS!D79/BALCONS!D$134),0)</f>
        <v>0</v>
      </c>
      <c r="E79" s="144">
        <f>IFERROR((BALCONS!E79/BALCONS!E$134),0)</f>
        <v>0</v>
      </c>
      <c r="F79" s="144">
        <f>IFERROR((BALCONS!F79/BALCONS!F$134),0)</f>
        <v>0</v>
      </c>
      <c r="G79" s="144">
        <f>IFERROR((BALCONS!G79/BALCONS!G$134),0)</f>
        <v>0</v>
      </c>
      <c r="H79" s="144">
        <f>IFERROR((BALCONS!H79/BALCONS!H$134),0)</f>
        <v>0</v>
      </c>
      <c r="I79" s="144">
        <f>IFERROR((BALCONS!I79/BALCONS!I$134),0)</f>
        <v>0</v>
      </c>
      <c r="J79" s="144">
        <f>IFERROR((BALCONS!J79/BALCONS!J$134),0)</f>
        <v>0</v>
      </c>
      <c r="K79" s="144">
        <f>IFERROR((BALCONS!K79/BALCONS!K$134),0)</f>
        <v>0</v>
      </c>
      <c r="L79" s="144">
        <f>IFERROR((BALCONS!L79/BALCONS!L$134),0)</f>
        <v>0</v>
      </c>
      <c r="M79" s="144">
        <f>IFERROR((BALCONS!M79/BALCONS!M$134),0)</f>
        <v>0</v>
      </c>
      <c r="N79" s="144">
        <f>IFERROR((BALCONS!N79/BALCONS!N$134),0)</f>
        <v>0</v>
      </c>
      <c r="O79" s="144">
        <f>IFERROR((BALCONS!O79/BALCONS!O$134),0)</f>
        <v>0</v>
      </c>
      <c r="P79" s="144">
        <f>IFERROR((BALCONS!P79/BALCONS!P$134),0)</f>
        <v>0</v>
      </c>
    </row>
    <row r="80" spans="1:16">
      <c r="A80" s="100">
        <v>74</v>
      </c>
      <c r="B80" s="32">
        <v>1468</v>
      </c>
      <c r="C80" s="33" t="s">
        <v>82</v>
      </c>
      <c r="D80" s="144">
        <f>IFERROR((BALCONS!D80/BALCONS!D$134),0)</f>
        <v>0</v>
      </c>
      <c r="E80" s="144">
        <f>IFERROR((BALCONS!E80/BALCONS!E$134),0)</f>
        <v>0</v>
      </c>
      <c r="F80" s="144">
        <f>IFERROR((BALCONS!F80/BALCONS!F$134),0)</f>
        <v>0</v>
      </c>
      <c r="G80" s="144">
        <f>IFERROR((BALCONS!G80/BALCONS!G$134),0)</f>
        <v>0</v>
      </c>
      <c r="H80" s="144">
        <f>IFERROR((BALCONS!H80/BALCONS!H$134),0)</f>
        <v>0</v>
      </c>
      <c r="I80" s="144">
        <f>IFERROR((BALCONS!I80/BALCONS!I$134),0)</f>
        <v>0</v>
      </c>
      <c r="J80" s="144">
        <f>IFERROR((BALCONS!J80/BALCONS!J$134),0)</f>
        <v>0</v>
      </c>
      <c r="K80" s="144">
        <f>IFERROR((BALCONS!K80/BALCONS!K$134),0)</f>
        <v>0</v>
      </c>
      <c r="L80" s="144">
        <f>IFERROR((BALCONS!L80/BALCONS!L$134),0)</f>
        <v>0</v>
      </c>
      <c r="M80" s="144">
        <f>IFERROR((BALCONS!M80/BALCONS!M$134),0)</f>
        <v>0</v>
      </c>
      <c r="N80" s="144">
        <f>IFERROR((BALCONS!N80/BALCONS!N$134),0)</f>
        <v>0</v>
      </c>
      <c r="O80" s="144">
        <f>IFERROR((BALCONS!O80/BALCONS!O$134),0)</f>
        <v>0</v>
      </c>
      <c r="P80" s="144">
        <f>IFERROR((BALCONS!P80/BALCONS!P$134),0)</f>
        <v>0</v>
      </c>
    </row>
    <row r="81" spans="1:16">
      <c r="A81" s="100">
        <v>75</v>
      </c>
      <c r="B81" s="32">
        <v>1469</v>
      </c>
      <c r="C81" s="33" t="s">
        <v>559</v>
      </c>
      <c r="D81" s="144">
        <f>IFERROR((BALCONS!D81/BALCONS!D$134),0)</f>
        <v>0</v>
      </c>
      <c r="E81" s="144">
        <f>IFERROR((BALCONS!E81/BALCONS!E$134),0)</f>
        <v>0</v>
      </c>
      <c r="F81" s="144">
        <f>IFERROR((BALCONS!F81/BALCONS!F$134),0)</f>
        <v>0</v>
      </c>
      <c r="G81" s="144">
        <f>IFERROR((BALCONS!G81/BALCONS!G$134),0)</f>
        <v>0</v>
      </c>
      <c r="H81" s="144">
        <f>IFERROR((BALCONS!H81/BALCONS!H$134),0)</f>
        <v>0</v>
      </c>
      <c r="I81" s="144">
        <f>IFERROR((BALCONS!I81/BALCONS!I$134),0)</f>
        <v>0</v>
      </c>
      <c r="J81" s="144">
        <f>IFERROR((BALCONS!J81/BALCONS!J$134),0)</f>
        <v>0</v>
      </c>
      <c r="K81" s="144">
        <f>IFERROR((BALCONS!K81/BALCONS!K$134),0)</f>
        <v>0</v>
      </c>
      <c r="L81" s="144">
        <f>IFERROR((BALCONS!L81/BALCONS!L$134),0)</f>
        <v>0</v>
      </c>
      <c r="M81" s="144">
        <f>IFERROR((BALCONS!M81/BALCONS!M$134),0)</f>
        <v>0</v>
      </c>
      <c r="N81" s="144">
        <f>IFERROR((BALCONS!N81/BALCONS!N$134),0)</f>
        <v>0</v>
      </c>
      <c r="O81" s="144">
        <f>IFERROR((BALCONS!O81/BALCONS!O$134),0)</f>
        <v>0</v>
      </c>
      <c r="P81" s="144">
        <f>IFERROR((BALCONS!P81/BALCONS!P$134),0)</f>
        <v>0</v>
      </c>
    </row>
    <row r="82" spans="1:16">
      <c r="A82" s="100">
        <v>76</v>
      </c>
      <c r="B82" s="32">
        <v>1470</v>
      </c>
      <c r="C82" s="33" t="s">
        <v>560</v>
      </c>
      <c r="D82" s="144">
        <f>IFERROR((BALCONS!D82/BALCONS!D$134),0)</f>
        <v>0</v>
      </c>
      <c r="E82" s="144">
        <f>IFERROR((BALCONS!E82/BALCONS!E$134),0)</f>
        <v>0</v>
      </c>
      <c r="F82" s="144">
        <f>IFERROR((BALCONS!F82/BALCONS!F$134),0)</f>
        <v>0</v>
      </c>
      <c r="G82" s="144">
        <f>IFERROR((BALCONS!G82/BALCONS!G$134),0)</f>
        <v>0</v>
      </c>
      <c r="H82" s="144">
        <f>IFERROR((BALCONS!H82/BALCONS!H$134),0)</f>
        <v>0</v>
      </c>
      <c r="I82" s="144">
        <f>IFERROR((BALCONS!I82/BALCONS!I$134),0)</f>
        <v>0</v>
      </c>
      <c r="J82" s="144">
        <f>IFERROR((BALCONS!J82/BALCONS!J$134),0)</f>
        <v>0</v>
      </c>
      <c r="K82" s="144">
        <f>IFERROR((BALCONS!K82/BALCONS!K$134),0)</f>
        <v>0</v>
      </c>
      <c r="L82" s="144">
        <f>IFERROR((BALCONS!L82/BALCONS!L$134),0)</f>
        <v>0</v>
      </c>
      <c r="M82" s="144">
        <f>IFERROR((BALCONS!M82/BALCONS!M$134),0)</f>
        <v>0</v>
      </c>
      <c r="N82" s="144">
        <f>IFERROR((BALCONS!N82/BALCONS!N$134),0)</f>
        <v>0</v>
      </c>
      <c r="O82" s="144">
        <f>IFERROR((BALCONS!O82/BALCONS!O$134),0)</f>
        <v>0</v>
      </c>
      <c r="P82" s="144">
        <f>IFERROR((BALCONS!P82/BALCONS!P$134),0)</f>
        <v>0</v>
      </c>
    </row>
    <row r="83" spans="1:16">
      <c r="A83" s="100">
        <v>77</v>
      </c>
      <c r="B83" s="32">
        <v>1499</v>
      </c>
      <c r="C83" s="33" t="s">
        <v>83</v>
      </c>
      <c r="D83" s="144">
        <f>IFERROR((BALCONS!D83/BALCONS!D$134),0)</f>
        <v>0</v>
      </c>
      <c r="E83" s="144">
        <f>IFERROR((BALCONS!E83/BALCONS!E$134),0)</f>
        <v>0</v>
      </c>
      <c r="F83" s="144">
        <f>IFERROR((BALCONS!F83/BALCONS!F$134),0)</f>
        <v>0</v>
      </c>
      <c r="G83" s="144">
        <f>IFERROR((BALCONS!G83/BALCONS!G$134),0)</f>
        <v>0</v>
      </c>
      <c r="H83" s="144">
        <f>IFERROR((BALCONS!H83/BALCONS!H$134),0)</f>
        <v>0</v>
      </c>
      <c r="I83" s="144">
        <f>IFERROR((BALCONS!I83/BALCONS!I$134),0)</f>
        <v>0</v>
      </c>
      <c r="J83" s="144">
        <f>IFERROR((BALCONS!J83/BALCONS!J$134),0)</f>
        <v>0</v>
      </c>
      <c r="K83" s="144">
        <f>IFERROR((BALCONS!K83/BALCONS!K$134),0)</f>
        <v>0</v>
      </c>
      <c r="L83" s="144">
        <f>IFERROR((BALCONS!L83/BALCONS!L$134),0)</f>
        <v>0</v>
      </c>
      <c r="M83" s="144">
        <f>IFERROR((BALCONS!M83/BALCONS!M$134),0)</f>
        <v>0</v>
      </c>
      <c r="N83" s="144">
        <f>IFERROR((BALCONS!N83/BALCONS!N$134),0)</f>
        <v>0</v>
      </c>
      <c r="O83" s="144">
        <f>IFERROR((BALCONS!O83/BALCONS!O$134),0)</f>
        <v>0</v>
      </c>
      <c r="P83" s="144">
        <f>IFERROR((BALCONS!P83/BALCONS!P$134),0)</f>
        <v>0</v>
      </c>
    </row>
    <row r="84" spans="1:16">
      <c r="A84" s="100">
        <v>78</v>
      </c>
      <c r="B84" s="32">
        <v>149905</v>
      </c>
      <c r="C84" s="33" t="s">
        <v>84</v>
      </c>
      <c r="D84" s="144">
        <f>IFERROR((BALCONS!D84/BALCONS!D$134),0)</f>
        <v>0</v>
      </c>
      <c r="E84" s="144">
        <f>IFERROR((BALCONS!E84/BALCONS!E$134),0)</f>
        <v>0</v>
      </c>
      <c r="F84" s="144">
        <f>IFERROR((BALCONS!F84/BALCONS!F$134),0)</f>
        <v>0</v>
      </c>
      <c r="G84" s="144">
        <f>IFERROR((BALCONS!G84/BALCONS!G$134),0)</f>
        <v>0</v>
      </c>
      <c r="H84" s="144">
        <f>IFERROR((BALCONS!H84/BALCONS!H$134),0)</f>
        <v>0</v>
      </c>
      <c r="I84" s="144">
        <f>IFERROR((BALCONS!I84/BALCONS!I$134),0)</f>
        <v>0</v>
      </c>
      <c r="J84" s="144">
        <f>IFERROR((BALCONS!J84/BALCONS!J$134),0)</f>
        <v>0</v>
      </c>
      <c r="K84" s="144">
        <f>IFERROR((BALCONS!K84/BALCONS!K$134),0)</f>
        <v>0</v>
      </c>
      <c r="L84" s="144">
        <f>IFERROR((BALCONS!L84/BALCONS!L$134),0)</f>
        <v>0</v>
      </c>
      <c r="M84" s="144">
        <f>IFERROR((BALCONS!M84/BALCONS!M$134),0)</f>
        <v>0</v>
      </c>
      <c r="N84" s="144">
        <f>IFERROR((BALCONS!N84/BALCONS!N$134),0)</f>
        <v>0</v>
      </c>
      <c r="O84" s="144">
        <f>IFERROR((BALCONS!O84/BALCONS!O$134),0)</f>
        <v>0</v>
      </c>
      <c r="P84" s="144">
        <f>IFERROR((BALCONS!P84/BALCONS!P$134),0)</f>
        <v>0</v>
      </c>
    </row>
    <row r="85" spans="1:16">
      <c r="A85" s="100">
        <v>79</v>
      </c>
      <c r="B85" s="32">
        <v>149910</v>
      </c>
      <c r="C85" s="33" t="s">
        <v>85</v>
      </c>
      <c r="D85" s="144">
        <f>IFERROR((BALCONS!D85/BALCONS!D$134),0)</f>
        <v>0</v>
      </c>
      <c r="E85" s="144">
        <f>IFERROR((BALCONS!E85/BALCONS!E$134),0)</f>
        <v>0</v>
      </c>
      <c r="F85" s="144">
        <f>IFERROR((BALCONS!F85/BALCONS!F$134),0)</f>
        <v>0</v>
      </c>
      <c r="G85" s="144">
        <f>IFERROR((BALCONS!G85/BALCONS!G$134),0)</f>
        <v>0</v>
      </c>
      <c r="H85" s="144">
        <f>IFERROR((BALCONS!H85/BALCONS!H$134),0)</f>
        <v>0</v>
      </c>
      <c r="I85" s="144">
        <f>IFERROR((BALCONS!I85/BALCONS!I$134),0)</f>
        <v>0</v>
      </c>
      <c r="J85" s="144">
        <f>IFERROR((BALCONS!J85/BALCONS!J$134),0)</f>
        <v>0</v>
      </c>
      <c r="K85" s="144">
        <f>IFERROR((BALCONS!K85/BALCONS!K$134),0)</f>
        <v>0</v>
      </c>
      <c r="L85" s="144">
        <f>IFERROR((BALCONS!L85/BALCONS!L$134),0)</f>
        <v>0</v>
      </c>
      <c r="M85" s="144">
        <f>IFERROR((BALCONS!M85/BALCONS!M$134),0)</f>
        <v>0</v>
      </c>
      <c r="N85" s="144">
        <f>IFERROR((BALCONS!N85/BALCONS!N$134),0)</f>
        <v>0</v>
      </c>
      <c r="O85" s="144">
        <f>IFERROR((BALCONS!O85/BALCONS!O$134),0)</f>
        <v>0</v>
      </c>
      <c r="P85" s="144">
        <f>IFERROR((BALCONS!P85/BALCONS!P$134),0)</f>
        <v>0</v>
      </c>
    </row>
    <row r="86" spans="1:16">
      <c r="A86" s="100">
        <v>80</v>
      </c>
      <c r="B86" s="32">
        <v>149915</v>
      </c>
      <c r="C86" s="33" t="s">
        <v>86</v>
      </c>
      <c r="D86" s="144">
        <f>IFERROR((BALCONS!D86/BALCONS!D$134),0)</f>
        <v>0</v>
      </c>
      <c r="E86" s="144">
        <f>IFERROR((BALCONS!E86/BALCONS!E$134),0)</f>
        <v>0</v>
      </c>
      <c r="F86" s="144">
        <f>IFERROR((BALCONS!F86/BALCONS!F$134),0)</f>
        <v>0</v>
      </c>
      <c r="G86" s="144">
        <f>IFERROR((BALCONS!G86/BALCONS!G$134),0)</f>
        <v>0</v>
      </c>
      <c r="H86" s="144">
        <f>IFERROR((BALCONS!H86/BALCONS!H$134),0)</f>
        <v>0</v>
      </c>
      <c r="I86" s="144">
        <f>IFERROR((BALCONS!I86/BALCONS!I$134),0)</f>
        <v>0</v>
      </c>
      <c r="J86" s="144">
        <f>IFERROR((BALCONS!J86/BALCONS!J$134),0)</f>
        <v>0</v>
      </c>
      <c r="K86" s="144">
        <f>IFERROR((BALCONS!K86/BALCONS!K$134),0)</f>
        <v>0</v>
      </c>
      <c r="L86" s="144">
        <f>IFERROR((BALCONS!L86/BALCONS!L$134),0)</f>
        <v>0</v>
      </c>
      <c r="M86" s="144">
        <f>IFERROR((BALCONS!M86/BALCONS!M$134),0)</f>
        <v>0</v>
      </c>
      <c r="N86" s="144">
        <f>IFERROR((BALCONS!N86/BALCONS!N$134),0)</f>
        <v>0</v>
      </c>
      <c r="O86" s="144">
        <f>IFERROR((BALCONS!O86/BALCONS!O$134),0)</f>
        <v>0</v>
      </c>
      <c r="P86" s="144">
        <f>IFERROR((BALCONS!P86/BALCONS!P$134),0)</f>
        <v>0</v>
      </c>
    </row>
    <row r="87" spans="1:16">
      <c r="A87" s="100">
        <v>81</v>
      </c>
      <c r="B87" s="32">
        <v>149920</v>
      </c>
      <c r="C87" s="33" t="s">
        <v>87</v>
      </c>
      <c r="D87" s="144">
        <f>IFERROR((BALCONS!D87/BALCONS!D$134),0)</f>
        <v>0</v>
      </c>
      <c r="E87" s="144">
        <f>IFERROR((BALCONS!E87/BALCONS!E$134),0)</f>
        <v>0</v>
      </c>
      <c r="F87" s="144">
        <f>IFERROR((BALCONS!F87/BALCONS!F$134),0)</f>
        <v>0</v>
      </c>
      <c r="G87" s="144">
        <f>IFERROR((BALCONS!G87/BALCONS!G$134),0)</f>
        <v>0</v>
      </c>
      <c r="H87" s="144">
        <f>IFERROR((BALCONS!H87/BALCONS!H$134),0)</f>
        <v>0</v>
      </c>
      <c r="I87" s="144">
        <f>IFERROR((BALCONS!I87/BALCONS!I$134),0)</f>
        <v>0</v>
      </c>
      <c r="J87" s="144">
        <f>IFERROR((BALCONS!J87/BALCONS!J$134),0)</f>
        <v>0</v>
      </c>
      <c r="K87" s="144">
        <f>IFERROR((BALCONS!K87/BALCONS!K$134),0)</f>
        <v>0</v>
      </c>
      <c r="L87" s="144">
        <f>IFERROR((BALCONS!L87/BALCONS!L$134),0)</f>
        <v>0</v>
      </c>
      <c r="M87" s="144">
        <f>IFERROR((BALCONS!M87/BALCONS!M$134),0)</f>
        <v>0</v>
      </c>
      <c r="N87" s="144">
        <f>IFERROR((BALCONS!N87/BALCONS!N$134),0)</f>
        <v>0</v>
      </c>
      <c r="O87" s="144">
        <f>IFERROR((BALCONS!O87/BALCONS!O$134),0)</f>
        <v>0</v>
      </c>
      <c r="P87" s="144">
        <f>IFERROR((BALCONS!P87/BALCONS!P$134),0)</f>
        <v>0</v>
      </c>
    </row>
    <row r="88" spans="1:16">
      <c r="A88" s="100">
        <v>82</v>
      </c>
      <c r="B88" s="32">
        <v>149925</v>
      </c>
      <c r="C88" s="33" t="s">
        <v>561</v>
      </c>
      <c r="D88" s="144">
        <f>IFERROR((BALCONS!D88/BALCONS!D$134),0)</f>
        <v>0</v>
      </c>
      <c r="E88" s="144">
        <f>IFERROR((BALCONS!E88/BALCONS!E$134),0)</f>
        <v>0</v>
      </c>
      <c r="F88" s="144">
        <f>IFERROR((BALCONS!F88/BALCONS!F$134),0)</f>
        <v>0</v>
      </c>
      <c r="G88" s="144">
        <f>IFERROR((BALCONS!G88/BALCONS!G$134),0)</f>
        <v>0</v>
      </c>
      <c r="H88" s="144">
        <f>IFERROR((BALCONS!H88/BALCONS!H$134),0)</f>
        <v>0</v>
      </c>
      <c r="I88" s="144">
        <f>IFERROR((BALCONS!I88/BALCONS!I$134),0)</f>
        <v>0</v>
      </c>
      <c r="J88" s="144">
        <f>IFERROR((BALCONS!J88/BALCONS!J$134),0)</f>
        <v>0</v>
      </c>
      <c r="K88" s="144">
        <f>IFERROR((BALCONS!K88/BALCONS!K$134),0)</f>
        <v>0</v>
      </c>
      <c r="L88" s="144">
        <f>IFERROR((BALCONS!L88/BALCONS!L$134),0)</f>
        <v>0</v>
      </c>
      <c r="M88" s="144">
        <f>IFERROR((BALCONS!M88/BALCONS!M$134),0)</f>
        <v>0</v>
      </c>
      <c r="N88" s="144">
        <f>IFERROR((BALCONS!N88/BALCONS!N$134),0)</f>
        <v>0</v>
      </c>
      <c r="O88" s="144">
        <f>IFERROR((BALCONS!O88/BALCONS!O$134),0)</f>
        <v>0</v>
      </c>
      <c r="P88" s="144">
        <f>IFERROR((BALCONS!P88/BALCONS!P$134),0)</f>
        <v>0</v>
      </c>
    </row>
    <row r="89" spans="1:16">
      <c r="A89" s="100">
        <v>83</v>
      </c>
      <c r="B89" s="32">
        <v>149930</v>
      </c>
      <c r="C89" s="33" t="s">
        <v>562</v>
      </c>
      <c r="D89" s="144">
        <f>IFERROR((BALCONS!D89/BALCONS!D$134),0)</f>
        <v>0</v>
      </c>
      <c r="E89" s="144">
        <f>IFERROR((BALCONS!E89/BALCONS!E$134),0)</f>
        <v>0</v>
      </c>
      <c r="F89" s="144">
        <f>IFERROR((BALCONS!F89/BALCONS!F$134),0)</f>
        <v>0</v>
      </c>
      <c r="G89" s="144">
        <f>IFERROR((BALCONS!G89/BALCONS!G$134),0)</f>
        <v>0</v>
      </c>
      <c r="H89" s="144">
        <f>IFERROR((BALCONS!H89/BALCONS!H$134),0)</f>
        <v>0</v>
      </c>
      <c r="I89" s="144">
        <f>IFERROR((BALCONS!I89/BALCONS!I$134),0)</f>
        <v>0</v>
      </c>
      <c r="J89" s="144">
        <f>IFERROR((BALCONS!J89/BALCONS!J$134),0)</f>
        <v>0</v>
      </c>
      <c r="K89" s="144">
        <f>IFERROR((BALCONS!K89/BALCONS!K$134),0)</f>
        <v>0</v>
      </c>
      <c r="L89" s="144">
        <f>IFERROR((BALCONS!L89/BALCONS!L$134),0)</f>
        <v>0</v>
      </c>
      <c r="M89" s="144">
        <f>IFERROR((BALCONS!M89/BALCONS!M$134),0)</f>
        <v>0</v>
      </c>
      <c r="N89" s="144">
        <f>IFERROR((BALCONS!N89/BALCONS!N$134),0)</f>
        <v>0</v>
      </c>
      <c r="O89" s="144">
        <f>IFERROR((BALCONS!O89/BALCONS!O$134),0)</f>
        <v>0</v>
      </c>
      <c r="P89" s="144">
        <f>IFERROR((BALCONS!P89/BALCONS!P$134),0)</f>
        <v>0</v>
      </c>
    </row>
    <row r="90" spans="1:16">
      <c r="A90" s="100">
        <v>84</v>
      </c>
      <c r="B90" s="32">
        <v>149945</v>
      </c>
      <c r="C90" s="33" t="s">
        <v>563</v>
      </c>
      <c r="D90" s="144">
        <f>IFERROR((BALCONS!D90/BALCONS!D$134),0)</f>
        <v>0</v>
      </c>
      <c r="E90" s="144">
        <f>IFERROR((BALCONS!E90/BALCONS!E$134),0)</f>
        <v>0</v>
      </c>
      <c r="F90" s="144">
        <f>IFERROR((BALCONS!F90/BALCONS!F$134),0)</f>
        <v>0</v>
      </c>
      <c r="G90" s="144">
        <f>IFERROR((BALCONS!G90/BALCONS!G$134),0)</f>
        <v>0</v>
      </c>
      <c r="H90" s="144">
        <f>IFERROR((BALCONS!H90/BALCONS!H$134),0)</f>
        <v>0</v>
      </c>
      <c r="I90" s="144">
        <f>IFERROR((BALCONS!I90/BALCONS!I$134),0)</f>
        <v>0</v>
      </c>
      <c r="J90" s="144">
        <f>IFERROR((BALCONS!J90/BALCONS!J$134),0)</f>
        <v>0</v>
      </c>
      <c r="K90" s="144">
        <f>IFERROR((BALCONS!K90/BALCONS!K$134),0)</f>
        <v>0</v>
      </c>
      <c r="L90" s="144">
        <f>IFERROR((BALCONS!L90/BALCONS!L$134),0)</f>
        <v>0</v>
      </c>
      <c r="M90" s="144">
        <f>IFERROR((BALCONS!M90/BALCONS!M$134),0)</f>
        <v>0</v>
      </c>
      <c r="N90" s="144">
        <f>IFERROR((BALCONS!N90/BALCONS!N$134),0)</f>
        <v>0</v>
      </c>
      <c r="O90" s="144">
        <f>IFERROR((BALCONS!O90/BALCONS!O$134),0)</f>
        <v>0</v>
      </c>
      <c r="P90" s="144">
        <f>IFERROR((BALCONS!P90/BALCONS!P$134),0)</f>
        <v>0</v>
      </c>
    </row>
    <row r="91" spans="1:16">
      <c r="A91" s="100">
        <v>85</v>
      </c>
      <c r="B91" s="32">
        <v>149950</v>
      </c>
      <c r="C91" s="33" t="s">
        <v>88</v>
      </c>
      <c r="D91" s="144">
        <f>IFERROR((BALCONS!D91/BALCONS!D$134),0)</f>
        <v>0</v>
      </c>
      <c r="E91" s="144">
        <f>IFERROR((BALCONS!E91/BALCONS!E$134),0)</f>
        <v>0</v>
      </c>
      <c r="F91" s="144">
        <f>IFERROR((BALCONS!F91/BALCONS!F$134),0)</f>
        <v>0</v>
      </c>
      <c r="G91" s="144">
        <f>IFERROR((BALCONS!G91/BALCONS!G$134),0)</f>
        <v>0</v>
      </c>
      <c r="H91" s="144">
        <f>IFERROR((BALCONS!H91/BALCONS!H$134),0)</f>
        <v>0</v>
      </c>
      <c r="I91" s="144">
        <f>IFERROR((BALCONS!I91/BALCONS!I$134),0)</f>
        <v>0</v>
      </c>
      <c r="J91" s="144">
        <f>IFERROR((BALCONS!J91/BALCONS!J$134),0)</f>
        <v>0</v>
      </c>
      <c r="K91" s="144">
        <f>IFERROR((BALCONS!K91/BALCONS!K$134),0)</f>
        <v>0</v>
      </c>
      <c r="L91" s="144">
        <f>IFERROR((BALCONS!L91/BALCONS!L$134),0)</f>
        <v>0</v>
      </c>
      <c r="M91" s="144">
        <f>IFERROR((BALCONS!M91/BALCONS!M$134),0)</f>
        <v>0</v>
      </c>
      <c r="N91" s="144">
        <f>IFERROR((BALCONS!N91/BALCONS!N$134),0)</f>
        <v>0</v>
      </c>
      <c r="O91" s="144">
        <f>IFERROR((BALCONS!O91/BALCONS!O$134),0)</f>
        <v>0</v>
      </c>
      <c r="P91" s="144">
        <f>IFERROR((BALCONS!P91/BALCONS!P$134),0)</f>
        <v>0</v>
      </c>
    </row>
    <row r="92" spans="1:16">
      <c r="A92" s="100">
        <v>86</v>
      </c>
      <c r="B92" s="32">
        <v>149990</v>
      </c>
      <c r="C92" s="33" t="s">
        <v>89</v>
      </c>
      <c r="D92" s="144">
        <f>IFERROR((BALCONS!D92/BALCONS!D$134),0)</f>
        <v>0</v>
      </c>
      <c r="E92" s="144">
        <f>IFERROR((BALCONS!E92/BALCONS!E$134),0)</f>
        <v>0</v>
      </c>
      <c r="F92" s="144">
        <f>IFERROR((BALCONS!F92/BALCONS!F$134),0)</f>
        <v>0</v>
      </c>
      <c r="G92" s="144">
        <f>IFERROR((BALCONS!G92/BALCONS!G$134),0)</f>
        <v>0</v>
      </c>
      <c r="H92" s="144">
        <f>IFERROR((BALCONS!H92/BALCONS!H$134),0)</f>
        <v>0</v>
      </c>
      <c r="I92" s="144">
        <f>IFERROR((BALCONS!I92/BALCONS!I$134),0)</f>
        <v>0</v>
      </c>
      <c r="J92" s="144">
        <f>IFERROR((BALCONS!J92/BALCONS!J$134),0)</f>
        <v>0</v>
      </c>
      <c r="K92" s="144">
        <f>IFERROR((BALCONS!K92/BALCONS!K$134),0)</f>
        <v>0</v>
      </c>
      <c r="L92" s="144">
        <f>IFERROR((BALCONS!L92/BALCONS!L$134),0)</f>
        <v>0</v>
      </c>
      <c r="M92" s="144">
        <f>IFERROR((BALCONS!M92/BALCONS!M$134),0)</f>
        <v>0</v>
      </c>
      <c r="N92" s="144">
        <f>IFERROR((BALCONS!N92/BALCONS!N$134),0)</f>
        <v>0</v>
      </c>
      <c r="O92" s="144">
        <f>IFERROR((BALCONS!O92/BALCONS!O$134),0)</f>
        <v>0</v>
      </c>
      <c r="P92" s="144">
        <f>IFERROR((BALCONS!P92/BALCONS!P$134),0)</f>
        <v>0</v>
      </c>
    </row>
    <row r="93" spans="1:16">
      <c r="A93" s="100">
        <v>87</v>
      </c>
      <c r="B93" s="32">
        <v>15</v>
      </c>
      <c r="C93" s="33" t="s">
        <v>90</v>
      </c>
      <c r="D93" s="144">
        <f>IFERROR((BALCONS!D93/BALCONS!D$134),0)</f>
        <v>0</v>
      </c>
      <c r="E93" s="144">
        <f>IFERROR((BALCONS!E93/BALCONS!E$134),0)</f>
        <v>0</v>
      </c>
      <c r="F93" s="144">
        <f>IFERROR((BALCONS!F93/BALCONS!F$134),0)</f>
        <v>0</v>
      </c>
      <c r="G93" s="144">
        <f>IFERROR((BALCONS!G93/BALCONS!G$134),0)</f>
        <v>0</v>
      </c>
      <c r="H93" s="144">
        <f>IFERROR((BALCONS!H93/BALCONS!H$134),0)</f>
        <v>0</v>
      </c>
      <c r="I93" s="144">
        <f>IFERROR((BALCONS!I93/BALCONS!I$134),0)</f>
        <v>0</v>
      </c>
      <c r="J93" s="144">
        <f>IFERROR((BALCONS!J93/BALCONS!J$134),0)</f>
        <v>0</v>
      </c>
      <c r="K93" s="144">
        <f>IFERROR((BALCONS!K93/BALCONS!K$134),0)</f>
        <v>0</v>
      </c>
      <c r="L93" s="144">
        <f>IFERROR((BALCONS!L93/BALCONS!L$134),0)</f>
        <v>0</v>
      </c>
      <c r="M93" s="144">
        <f>IFERROR((BALCONS!M93/BALCONS!M$134),0)</f>
        <v>0</v>
      </c>
      <c r="N93" s="144">
        <f>IFERROR((BALCONS!N93/BALCONS!N$134),0)</f>
        <v>0</v>
      </c>
      <c r="O93" s="144">
        <f>IFERROR((BALCONS!O93/BALCONS!O$134),0)</f>
        <v>0</v>
      </c>
      <c r="P93" s="144">
        <f>IFERROR((BALCONS!P93/BALCONS!P$134),0)</f>
        <v>0</v>
      </c>
    </row>
    <row r="94" spans="1:16">
      <c r="A94" s="100">
        <v>88</v>
      </c>
      <c r="B94" s="32">
        <v>16</v>
      </c>
      <c r="C94" s="33" t="s">
        <v>93</v>
      </c>
      <c r="D94" s="144">
        <f>IFERROR((BALCONS!D94/BALCONS!D$134),0)</f>
        <v>0</v>
      </c>
      <c r="E94" s="144">
        <f>IFERROR((BALCONS!E94/BALCONS!E$134),0)</f>
        <v>0</v>
      </c>
      <c r="F94" s="144">
        <f>IFERROR((BALCONS!F94/BALCONS!F$134),0)</f>
        <v>0</v>
      </c>
      <c r="G94" s="144">
        <f>IFERROR((BALCONS!G94/BALCONS!G$134),0)</f>
        <v>0</v>
      </c>
      <c r="H94" s="144">
        <f>IFERROR((BALCONS!H94/BALCONS!H$134),0)</f>
        <v>0</v>
      </c>
      <c r="I94" s="144">
        <f>IFERROR((BALCONS!I94/BALCONS!I$134),0)</f>
        <v>0</v>
      </c>
      <c r="J94" s="144">
        <f>IFERROR((BALCONS!J94/BALCONS!J$134),0)</f>
        <v>0</v>
      </c>
      <c r="K94" s="144">
        <f>IFERROR((BALCONS!K94/BALCONS!K$134),0)</f>
        <v>0</v>
      </c>
      <c r="L94" s="144">
        <f>IFERROR((BALCONS!L94/BALCONS!L$134),0)</f>
        <v>0</v>
      </c>
      <c r="M94" s="144">
        <f>IFERROR((BALCONS!M94/BALCONS!M$134),0)</f>
        <v>0</v>
      </c>
      <c r="N94" s="144">
        <f>IFERROR((BALCONS!N94/BALCONS!N$134),0)</f>
        <v>5.0253052035360282E-3</v>
      </c>
      <c r="O94" s="144">
        <f>IFERROR((BALCONS!O94/BALCONS!O$134),0)</f>
        <v>2.7987410080859058E-4</v>
      </c>
      <c r="P94" s="144">
        <f>IFERROR((BALCONS!P94/BALCONS!P$134),0)</f>
        <v>2.7227245995341606E-4</v>
      </c>
    </row>
    <row r="95" spans="1:16">
      <c r="A95" s="100">
        <v>89</v>
      </c>
      <c r="B95" s="32">
        <v>1601</v>
      </c>
      <c r="C95" s="33" t="s">
        <v>94</v>
      </c>
      <c r="D95" s="144">
        <f>IFERROR((BALCONS!D95/BALCONS!D$134),0)</f>
        <v>0</v>
      </c>
      <c r="E95" s="144">
        <f>IFERROR((BALCONS!E95/BALCONS!E$134),0)</f>
        <v>0</v>
      </c>
      <c r="F95" s="144">
        <f>IFERROR((BALCONS!F95/BALCONS!F$134),0)</f>
        <v>0</v>
      </c>
      <c r="G95" s="144">
        <f>IFERROR((BALCONS!G95/BALCONS!G$134),0)</f>
        <v>0</v>
      </c>
      <c r="H95" s="144">
        <f>IFERROR((BALCONS!H95/BALCONS!H$134),0)</f>
        <v>0</v>
      </c>
      <c r="I95" s="144">
        <f>IFERROR((BALCONS!I95/BALCONS!I$134),0)</f>
        <v>0</v>
      </c>
      <c r="J95" s="144">
        <f>IFERROR((BALCONS!J95/BALCONS!J$134),0)</f>
        <v>0</v>
      </c>
      <c r="K95" s="144">
        <f>IFERROR((BALCONS!K95/BALCONS!K$134),0)</f>
        <v>0</v>
      </c>
      <c r="L95" s="144">
        <f>IFERROR((BALCONS!L95/BALCONS!L$134),0)</f>
        <v>0</v>
      </c>
      <c r="M95" s="144">
        <f>IFERROR((BALCONS!M95/BALCONS!M$134),0)</f>
        <v>0</v>
      </c>
      <c r="N95" s="144">
        <f>IFERROR((BALCONS!N95/BALCONS!N$134),0)</f>
        <v>0</v>
      </c>
      <c r="O95" s="144">
        <f>IFERROR((BALCONS!O95/BALCONS!O$134),0)</f>
        <v>0</v>
      </c>
      <c r="P95" s="144">
        <f>IFERROR((BALCONS!P95/BALCONS!P$134),0)</f>
        <v>0</v>
      </c>
    </row>
    <row r="96" spans="1:16">
      <c r="A96" s="100">
        <v>90</v>
      </c>
      <c r="B96" s="32">
        <v>1602</v>
      </c>
      <c r="C96" s="33" t="s">
        <v>96</v>
      </c>
      <c r="D96" s="144">
        <f>IFERROR((BALCONS!D96/BALCONS!D$134),0)</f>
        <v>0</v>
      </c>
      <c r="E96" s="144">
        <f>IFERROR((BALCONS!E96/BALCONS!E$134),0)</f>
        <v>0</v>
      </c>
      <c r="F96" s="144">
        <f>IFERROR((BALCONS!F96/BALCONS!F$134),0)</f>
        <v>0</v>
      </c>
      <c r="G96" s="144">
        <f>IFERROR((BALCONS!G96/BALCONS!G$134),0)</f>
        <v>0</v>
      </c>
      <c r="H96" s="144">
        <f>IFERROR((BALCONS!H96/BALCONS!H$134),0)</f>
        <v>0</v>
      </c>
      <c r="I96" s="144">
        <f>IFERROR((BALCONS!I96/BALCONS!I$134),0)</f>
        <v>0</v>
      </c>
      <c r="J96" s="144">
        <f>IFERROR((BALCONS!J96/BALCONS!J$134),0)</f>
        <v>0</v>
      </c>
      <c r="K96" s="144">
        <f>IFERROR((BALCONS!K96/BALCONS!K$134),0)</f>
        <v>0</v>
      </c>
      <c r="L96" s="144">
        <f>IFERROR((BALCONS!L96/BALCONS!L$134),0)</f>
        <v>0</v>
      </c>
      <c r="M96" s="144">
        <f>IFERROR((BALCONS!M96/BALCONS!M$134),0)</f>
        <v>0</v>
      </c>
      <c r="N96" s="144">
        <f>IFERROR((BALCONS!N96/BALCONS!N$134),0)</f>
        <v>0</v>
      </c>
      <c r="O96" s="144">
        <f>IFERROR((BALCONS!O96/BALCONS!O$134),0)</f>
        <v>0</v>
      </c>
      <c r="P96" s="144">
        <f>IFERROR((BALCONS!P96/BALCONS!P$134),0)</f>
        <v>0</v>
      </c>
    </row>
    <row r="97" spans="1:16">
      <c r="A97" s="100">
        <v>91</v>
      </c>
      <c r="B97" s="32">
        <v>1603</v>
      </c>
      <c r="C97" s="33" t="s">
        <v>100</v>
      </c>
      <c r="D97" s="144">
        <f>IFERROR((BALCONS!D97/BALCONS!D$134),0)</f>
        <v>0</v>
      </c>
      <c r="E97" s="144">
        <f>IFERROR((BALCONS!E97/BALCONS!E$134),0)</f>
        <v>0</v>
      </c>
      <c r="F97" s="144">
        <f>IFERROR((BALCONS!F97/BALCONS!F$134),0)</f>
        <v>0</v>
      </c>
      <c r="G97" s="144">
        <f>IFERROR((BALCONS!G97/BALCONS!G$134),0)</f>
        <v>0</v>
      </c>
      <c r="H97" s="144">
        <f>IFERROR((BALCONS!H97/BALCONS!H$134),0)</f>
        <v>0</v>
      </c>
      <c r="I97" s="144">
        <f>IFERROR((BALCONS!I97/BALCONS!I$134),0)</f>
        <v>0</v>
      </c>
      <c r="J97" s="144">
        <f>IFERROR((BALCONS!J97/BALCONS!J$134),0)</f>
        <v>0</v>
      </c>
      <c r="K97" s="144">
        <f>IFERROR((BALCONS!K97/BALCONS!K$134),0)</f>
        <v>0</v>
      </c>
      <c r="L97" s="144">
        <f>IFERROR((BALCONS!L97/BALCONS!L$134),0)</f>
        <v>0</v>
      </c>
      <c r="M97" s="144">
        <f>IFERROR((BALCONS!M97/BALCONS!M$134),0)</f>
        <v>0</v>
      </c>
      <c r="N97" s="144">
        <f>IFERROR((BALCONS!N97/BALCONS!N$134),0)</f>
        <v>0</v>
      </c>
      <c r="O97" s="144">
        <f>IFERROR((BALCONS!O97/BALCONS!O$134),0)</f>
        <v>0</v>
      </c>
      <c r="P97" s="144">
        <f>IFERROR((BALCONS!P97/BALCONS!P$134),0)</f>
        <v>0</v>
      </c>
    </row>
    <row r="98" spans="1:16">
      <c r="A98" s="100">
        <v>92</v>
      </c>
      <c r="B98" s="32">
        <v>1604</v>
      </c>
      <c r="C98" s="33" t="s">
        <v>106</v>
      </c>
      <c r="D98" s="144">
        <f>IFERROR((BALCONS!D98/BALCONS!D$134),0)</f>
        <v>0</v>
      </c>
      <c r="E98" s="144">
        <f>IFERROR((BALCONS!E98/BALCONS!E$134),0)</f>
        <v>0</v>
      </c>
      <c r="F98" s="144">
        <f>IFERROR((BALCONS!F98/BALCONS!F$134),0)</f>
        <v>0</v>
      </c>
      <c r="G98" s="144">
        <f>IFERROR((BALCONS!G98/BALCONS!G$134),0)</f>
        <v>0</v>
      </c>
      <c r="H98" s="144">
        <f>IFERROR((BALCONS!H98/BALCONS!H$134),0)</f>
        <v>0</v>
      </c>
      <c r="I98" s="144">
        <f>IFERROR((BALCONS!I98/BALCONS!I$134),0)</f>
        <v>0</v>
      </c>
      <c r="J98" s="144">
        <f>IFERROR((BALCONS!J98/BALCONS!J$134),0)</f>
        <v>0</v>
      </c>
      <c r="K98" s="144">
        <f>IFERROR((BALCONS!K98/BALCONS!K$134),0)</f>
        <v>0</v>
      </c>
      <c r="L98" s="144">
        <f>IFERROR((BALCONS!L98/BALCONS!L$134),0)</f>
        <v>0</v>
      </c>
      <c r="M98" s="144">
        <f>IFERROR((BALCONS!M98/BALCONS!M$134),0)</f>
        <v>0</v>
      </c>
      <c r="N98" s="144">
        <f>IFERROR((BALCONS!N98/BALCONS!N$134),0)</f>
        <v>0</v>
      </c>
      <c r="O98" s="144">
        <f>IFERROR((BALCONS!O98/BALCONS!O$134),0)</f>
        <v>0</v>
      </c>
      <c r="P98" s="144">
        <f>IFERROR((BALCONS!P98/BALCONS!P$134),0)</f>
        <v>0</v>
      </c>
    </row>
    <row r="99" spans="1:16">
      <c r="A99" s="100">
        <v>93</v>
      </c>
      <c r="B99" s="32">
        <v>1605</v>
      </c>
      <c r="C99" s="33" t="s">
        <v>107</v>
      </c>
      <c r="D99" s="144">
        <f>IFERROR((BALCONS!D99/BALCONS!D$134),0)</f>
        <v>0</v>
      </c>
      <c r="E99" s="144">
        <f>IFERROR((BALCONS!E99/BALCONS!E$134),0)</f>
        <v>0</v>
      </c>
      <c r="F99" s="144">
        <f>IFERROR((BALCONS!F99/BALCONS!F$134),0)</f>
        <v>0</v>
      </c>
      <c r="G99" s="144">
        <f>IFERROR((BALCONS!G99/BALCONS!G$134),0)</f>
        <v>0</v>
      </c>
      <c r="H99" s="144">
        <f>IFERROR((BALCONS!H99/BALCONS!H$134),0)</f>
        <v>0</v>
      </c>
      <c r="I99" s="144">
        <f>IFERROR((BALCONS!I99/BALCONS!I$134),0)</f>
        <v>0</v>
      </c>
      <c r="J99" s="144">
        <f>IFERROR((BALCONS!J99/BALCONS!J$134),0)</f>
        <v>0</v>
      </c>
      <c r="K99" s="144">
        <f>IFERROR((BALCONS!K99/BALCONS!K$134),0)</f>
        <v>0</v>
      </c>
      <c r="L99" s="144">
        <f>IFERROR((BALCONS!L99/BALCONS!L$134),0)</f>
        <v>0</v>
      </c>
      <c r="M99" s="144">
        <f>IFERROR((BALCONS!M99/BALCONS!M$134),0)</f>
        <v>0</v>
      </c>
      <c r="N99" s="144">
        <f>IFERROR((BALCONS!N99/BALCONS!N$134),0)</f>
        <v>0</v>
      </c>
      <c r="O99" s="144">
        <f>IFERROR((BALCONS!O99/BALCONS!O$134),0)</f>
        <v>0</v>
      </c>
      <c r="P99" s="144">
        <f>IFERROR((BALCONS!P99/BALCONS!P$134),0)</f>
        <v>0</v>
      </c>
    </row>
    <row r="100" spans="1:16">
      <c r="A100" s="100">
        <v>94</v>
      </c>
      <c r="B100" s="32">
        <v>1606</v>
      </c>
      <c r="C100" s="33" t="s">
        <v>112</v>
      </c>
      <c r="D100" s="144">
        <f>IFERROR((BALCONS!D100/BALCONS!D$134),0)</f>
        <v>0</v>
      </c>
      <c r="E100" s="144">
        <f>IFERROR((BALCONS!E100/BALCONS!E$134),0)</f>
        <v>0</v>
      </c>
      <c r="F100" s="144">
        <f>IFERROR((BALCONS!F100/BALCONS!F$134),0)</f>
        <v>0</v>
      </c>
      <c r="G100" s="144">
        <f>IFERROR((BALCONS!G100/BALCONS!G$134),0)</f>
        <v>0</v>
      </c>
      <c r="H100" s="144">
        <f>IFERROR((BALCONS!H100/BALCONS!H$134),0)</f>
        <v>0</v>
      </c>
      <c r="I100" s="144">
        <f>IFERROR((BALCONS!I100/BALCONS!I$134),0)</f>
        <v>0</v>
      </c>
      <c r="J100" s="144">
        <f>IFERROR((BALCONS!J100/BALCONS!J$134),0)</f>
        <v>0</v>
      </c>
      <c r="K100" s="144">
        <f>IFERROR((BALCONS!K100/BALCONS!K$134),0)</f>
        <v>0</v>
      </c>
      <c r="L100" s="144">
        <f>IFERROR((BALCONS!L100/BALCONS!L$134),0)</f>
        <v>0</v>
      </c>
      <c r="M100" s="144">
        <f>IFERROR((BALCONS!M100/BALCONS!M$134),0)</f>
        <v>0</v>
      </c>
      <c r="N100" s="144">
        <f>IFERROR((BALCONS!N100/BALCONS!N$134),0)</f>
        <v>0</v>
      </c>
      <c r="O100" s="144">
        <f>IFERROR((BALCONS!O100/BALCONS!O$134),0)</f>
        <v>0</v>
      </c>
      <c r="P100" s="144">
        <f>IFERROR((BALCONS!P100/BALCONS!P$134),0)</f>
        <v>0</v>
      </c>
    </row>
    <row r="101" spans="1:16">
      <c r="A101" s="100">
        <v>95</v>
      </c>
      <c r="B101" s="32">
        <v>1607</v>
      </c>
      <c r="C101" s="33" t="s">
        <v>113</v>
      </c>
      <c r="D101" s="144">
        <f>IFERROR((BALCONS!D101/BALCONS!D$134),0)</f>
        <v>0</v>
      </c>
      <c r="E101" s="144">
        <f>IFERROR((BALCONS!E101/BALCONS!E$134),0)</f>
        <v>0</v>
      </c>
      <c r="F101" s="144">
        <f>IFERROR((BALCONS!F101/BALCONS!F$134),0)</f>
        <v>0</v>
      </c>
      <c r="G101" s="144">
        <f>IFERROR((BALCONS!G101/BALCONS!G$134),0)</f>
        <v>0</v>
      </c>
      <c r="H101" s="144">
        <f>IFERROR((BALCONS!H101/BALCONS!H$134),0)</f>
        <v>0</v>
      </c>
      <c r="I101" s="144">
        <f>IFERROR((BALCONS!I101/BALCONS!I$134),0)</f>
        <v>0</v>
      </c>
      <c r="J101" s="144">
        <f>IFERROR((BALCONS!J101/BALCONS!J$134),0)</f>
        <v>0</v>
      </c>
      <c r="K101" s="144">
        <f>IFERROR((BALCONS!K101/BALCONS!K$134),0)</f>
        <v>0</v>
      </c>
      <c r="L101" s="144">
        <f>IFERROR((BALCONS!L101/BALCONS!L$134),0)</f>
        <v>0</v>
      </c>
      <c r="M101" s="144">
        <f>IFERROR((BALCONS!M101/BALCONS!M$134),0)</f>
        <v>0</v>
      </c>
      <c r="N101" s="144">
        <f>IFERROR((BALCONS!N101/BALCONS!N$134),0)</f>
        <v>0</v>
      </c>
      <c r="O101" s="144">
        <f>IFERROR((BALCONS!O101/BALCONS!O$134),0)</f>
        <v>0</v>
      </c>
      <c r="P101" s="144">
        <f>IFERROR((BALCONS!P101/BALCONS!P$134),0)</f>
        <v>0</v>
      </c>
    </row>
    <row r="102" spans="1:16">
      <c r="A102" s="100">
        <v>96</v>
      </c>
      <c r="B102" s="32">
        <v>1608</v>
      </c>
      <c r="C102" s="33" t="s">
        <v>114</v>
      </c>
      <c r="D102" s="144">
        <f>IFERROR((BALCONS!D102/BALCONS!D$134),0)</f>
        <v>0</v>
      </c>
      <c r="E102" s="144">
        <f>IFERROR((BALCONS!E102/BALCONS!E$134),0)</f>
        <v>0</v>
      </c>
      <c r="F102" s="144">
        <f>IFERROR((BALCONS!F102/BALCONS!F$134),0)</f>
        <v>0</v>
      </c>
      <c r="G102" s="144">
        <f>IFERROR((BALCONS!G102/BALCONS!G$134),0)</f>
        <v>0</v>
      </c>
      <c r="H102" s="144">
        <f>IFERROR((BALCONS!H102/BALCONS!H$134),0)</f>
        <v>0</v>
      </c>
      <c r="I102" s="144">
        <f>IFERROR((BALCONS!I102/BALCONS!I$134),0)</f>
        <v>0</v>
      </c>
      <c r="J102" s="144">
        <f>IFERROR((BALCONS!J102/BALCONS!J$134),0)</f>
        <v>0</v>
      </c>
      <c r="K102" s="144">
        <f>IFERROR((BALCONS!K102/BALCONS!K$134),0)</f>
        <v>0</v>
      </c>
      <c r="L102" s="144">
        <f>IFERROR((BALCONS!L102/BALCONS!L$134),0)</f>
        <v>0</v>
      </c>
      <c r="M102" s="144">
        <f>IFERROR((BALCONS!M102/BALCONS!M$134),0)</f>
        <v>0</v>
      </c>
      <c r="N102" s="144">
        <f>IFERROR((BALCONS!N102/BALCONS!N$134),0)</f>
        <v>0</v>
      </c>
      <c r="O102" s="144">
        <f>IFERROR((BALCONS!O102/BALCONS!O$134),0)</f>
        <v>0</v>
      </c>
      <c r="P102" s="144">
        <f>IFERROR((BALCONS!P102/BALCONS!P$134),0)</f>
        <v>0</v>
      </c>
    </row>
    <row r="103" spans="1:16">
      <c r="A103" s="100">
        <v>97</v>
      </c>
      <c r="B103" s="32">
        <v>1609</v>
      </c>
      <c r="C103" s="33" t="s">
        <v>115</v>
      </c>
      <c r="D103" s="144">
        <f>IFERROR((BALCONS!D103/BALCONS!D$134),0)</f>
        <v>0</v>
      </c>
      <c r="E103" s="144">
        <f>IFERROR((BALCONS!E103/BALCONS!E$134),0)</f>
        <v>0</v>
      </c>
      <c r="F103" s="144">
        <f>IFERROR((BALCONS!F103/BALCONS!F$134),0)</f>
        <v>0</v>
      </c>
      <c r="G103" s="144">
        <f>IFERROR((BALCONS!G103/BALCONS!G$134),0)</f>
        <v>0</v>
      </c>
      <c r="H103" s="144">
        <f>IFERROR((BALCONS!H103/BALCONS!H$134),0)</f>
        <v>0</v>
      </c>
      <c r="I103" s="144">
        <f>IFERROR((BALCONS!I103/BALCONS!I$134),0)</f>
        <v>0</v>
      </c>
      <c r="J103" s="144">
        <f>IFERROR((BALCONS!J103/BALCONS!J$134),0)</f>
        <v>0</v>
      </c>
      <c r="K103" s="144">
        <f>IFERROR((BALCONS!K103/BALCONS!K$134),0)</f>
        <v>0</v>
      </c>
      <c r="L103" s="144">
        <f>IFERROR((BALCONS!L103/BALCONS!L$134),0)</f>
        <v>0</v>
      </c>
      <c r="M103" s="144">
        <f>IFERROR((BALCONS!M103/BALCONS!M$134),0)</f>
        <v>0</v>
      </c>
      <c r="N103" s="144">
        <f>IFERROR((BALCONS!N103/BALCONS!N$134),0)</f>
        <v>0</v>
      </c>
      <c r="O103" s="144">
        <f>IFERROR((BALCONS!O103/BALCONS!O$134),0)</f>
        <v>0</v>
      </c>
      <c r="P103" s="144">
        <f>IFERROR((BALCONS!P103/BALCONS!P$134),0)</f>
        <v>0</v>
      </c>
    </row>
    <row r="104" spans="1:16">
      <c r="A104" s="100">
        <v>98</v>
      </c>
      <c r="B104" s="32">
        <v>1611</v>
      </c>
      <c r="C104" s="33" t="s">
        <v>116</v>
      </c>
      <c r="D104" s="144">
        <f>IFERROR((BALCONS!D104/BALCONS!D$134),0)</f>
        <v>0</v>
      </c>
      <c r="E104" s="144">
        <f>IFERROR((BALCONS!E104/BALCONS!E$134),0)</f>
        <v>0</v>
      </c>
      <c r="F104" s="144">
        <f>IFERROR((BALCONS!F104/BALCONS!F$134),0)</f>
        <v>0</v>
      </c>
      <c r="G104" s="144">
        <f>IFERROR((BALCONS!G104/BALCONS!G$134),0)</f>
        <v>0</v>
      </c>
      <c r="H104" s="144">
        <f>IFERROR((BALCONS!H104/BALCONS!H$134),0)</f>
        <v>0</v>
      </c>
      <c r="I104" s="144">
        <f>IFERROR((BALCONS!I104/BALCONS!I$134),0)</f>
        <v>0</v>
      </c>
      <c r="J104" s="144">
        <f>IFERROR((BALCONS!J104/BALCONS!J$134),0)</f>
        <v>0</v>
      </c>
      <c r="K104" s="144">
        <f>IFERROR((BALCONS!K104/BALCONS!K$134),0)</f>
        <v>0</v>
      </c>
      <c r="L104" s="144">
        <f>IFERROR((BALCONS!L104/BALCONS!L$134),0)</f>
        <v>0</v>
      </c>
      <c r="M104" s="144">
        <f>IFERROR((BALCONS!M104/BALCONS!M$134),0)</f>
        <v>0</v>
      </c>
      <c r="N104" s="144">
        <f>IFERROR((BALCONS!N104/BALCONS!N$134),0)</f>
        <v>0</v>
      </c>
      <c r="O104" s="144">
        <f>IFERROR((BALCONS!O104/BALCONS!O$134),0)</f>
        <v>0</v>
      </c>
      <c r="P104" s="144">
        <f>IFERROR((BALCONS!P104/BALCONS!P$134),0)</f>
        <v>0</v>
      </c>
    </row>
    <row r="105" spans="1:16">
      <c r="A105" s="100">
        <v>99</v>
      </c>
      <c r="B105" s="32">
        <v>1612</v>
      </c>
      <c r="C105" s="33" t="s">
        <v>117</v>
      </c>
      <c r="D105" s="144">
        <f>IFERROR((BALCONS!D105/BALCONS!D$134),0)</f>
        <v>0</v>
      </c>
      <c r="E105" s="144">
        <f>IFERROR((BALCONS!E105/BALCONS!E$134),0)</f>
        <v>0</v>
      </c>
      <c r="F105" s="144">
        <f>IFERROR((BALCONS!F105/BALCONS!F$134),0)</f>
        <v>0</v>
      </c>
      <c r="G105" s="144">
        <f>IFERROR((BALCONS!G105/BALCONS!G$134),0)</f>
        <v>0</v>
      </c>
      <c r="H105" s="144">
        <f>IFERROR((BALCONS!H105/BALCONS!H$134),0)</f>
        <v>0</v>
      </c>
      <c r="I105" s="144">
        <f>IFERROR((BALCONS!I105/BALCONS!I$134),0)</f>
        <v>0</v>
      </c>
      <c r="J105" s="144">
        <f>IFERROR((BALCONS!J105/BALCONS!J$134),0)</f>
        <v>0</v>
      </c>
      <c r="K105" s="144">
        <f>IFERROR((BALCONS!K105/BALCONS!K$134),0)</f>
        <v>0</v>
      </c>
      <c r="L105" s="144">
        <f>IFERROR((BALCONS!L105/BALCONS!L$134),0)</f>
        <v>0</v>
      </c>
      <c r="M105" s="144">
        <f>IFERROR((BALCONS!M105/BALCONS!M$134),0)</f>
        <v>0</v>
      </c>
      <c r="N105" s="144">
        <f>IFERROR((BALCONS!N105/BALCONS!N$134),0)</f>
        <v>0</v>
      </c>
      <c r="O105" s="144">
        <f>IFERROR((BALCONS!O105/BALCONS!O$134),0)</f>
        <v>0</v>
      </c>
      <c r="P105" s="144">
        <f>IFERROR((BALCONS!P105/BALCONS!P$134),0)</f>
        <v>0</v>
      </c>
    </row>
    <row r="106" spans="1:16">
      <c r="A106" s="100">
        <v>100</v>
      </c>
      <c r="B106" s="32">
        <v>1613</v>
      </c>
      <c r="C106" s="33" t="s">
        <v>118</v>
      </c>
      <c r="D106" s="144">
        <f>IFERROR((BALCONS!D106/BALCONS!D$134),0)</f>
        <v>0</v>
      </c>
      <c r="E106" s="144">
        <f>IFERROR((BALCONS!E106/BALCONS!E$134),0)</f>
        <v>0</v>
      </c>
      <c r="F106" s="144">
        <f>IFERROR((BALCONS!F106/BALCONS!F$134),0)</f>
        <v>0</v>
      </c>
      <c r="G106" s="144">
        <f>IFERROR((BALCONS!G106/BALCONS!G$134),0)</f>
        <v>0</v>
      </c>
      <c r="H106" s="144">
        <f>IFERROR((BALCONS!H106/BALCONS!H$134),0)</f>
        <v>0</v>
      </c>
      <c r="I106" s="144">
        <f>IFERROR((BALCONS!I106/BALCONS!I$134),0)</f>
        <v>0</v>
      </c>
      <c r="J106" s="144">
        <f>IFERROR((BALCONS!J106/BALCONS!J$134),0)</f>
        <v>0</v>
      </c>
      <c r="K106" s="144">
        <f>IFERROR((BALCONS!K106/BALCONS!K$134),0)</f>
        <v>0</v>
      </c>
      <c r="L106" s="144">
        <f>IFERROR((BALCONS!L106/BALCONS!L$134),0)</f>
        <v>0</v>
      </c>
      <c r="M106" s="144">
        <f>IFERROR((BALCONS!M106/BALCONS!M$134),0)</f>
        <v>0</v>
      </c>
      <c r="N106" s="144">
        <f>IFERROR((BALCONS!N106/BALCONS!N$134),0)</f>
        <v>0</v>
      </c>
      <c r="O106" s="144">
        <f>IFERROR((BALCONS!O106/BALCONS!O$134),0)</f>
        <v>0</v>
      </c>
      <c r="P106" s="144">
        <f>IFERROR((BALCONS!P106/BALCONS!P$134),0)</f>
        <v>0</v>
      </c>
    </row>
    <row r="107" spans="1:16">
      <c r="A107" s="100">
        <v>101</v>
      </c>
      <c r="B107" s="32">
        <v>1614</v>
      </c>
      <c r="C107" s="33" t="s">
        <v>119</v>
      </c>
      <c r="D107" s="144">
        <f>IFERROR((BALCONS!D107/BALCONS!D$134),0)</f>
        <v>0</v>
      </c>
      <c r="E107" s="144">
        <f>IFERROR((BALCONS!E107/BALCONS!E$134),0)</f>
        <v>0</v>
      </c>
      <c r="F107" s="144">
        <f>IFERROR((BALCONS!F107/BALCONS!F$134),0)</f>
        <v>0</v>
      </c>
      <c r="G107" s="144">
        <f>IFERROR((BALCONS!G107/BALCONS!G$134),0)</f>
        <v>0</v>
      </c>
      <c r="H107" s="144">
        <f>IFERROR((BALCONS!H107/BALCONS!H$134),0)</f>
        <v>0</v>
      </c>
      <c r="I107" s="144">
        <f>IFERROR((BALCONS!I107/BALCONS!I$134),0)</f>
        <v>0</v>
      </c>
      <c r="J107" s="144">
        <f>IFERROR((BALCONS!J107/BALCONS!J$134),0)</f>
        <v>0</v>
      </c>
      <c r="K107" s="144">
        <f>IFERROR((BALCONS!K107/BALCONS!K$134),0)</f>
        <v>0</v>
      </c>
      <c r="L107" s="144">
        <f>IFERROR((BALCONS!L107/BALCONS!L$134),0)</f>
        <v>0</v>
      </c>
      <c r="M107" s="144">
        <f>IFERROR((BALCONS!M107/BALCONS!M$134),0)</f>
        <v>0</v>
      </c>
      <c r="N107" s="144">
        <f>IFERROR((BALCONS!N107/BALCONS!N$134),0)</f>
        <v>0</v>
      </c>
      <c r="O107" s="144">
        <f>IFERROR((BALCONS!O107/BALCONS!O$134),0)</f>
        <v>0</v>
      </c>
      <c r="P107" s="144">
        <f>IFERROR((BALCONS!P107/BALCONS!P$134),0)</f>
        <v>0</v>
      </c>
    </row>
    <row r="108" spans="1:16">
      <c r="A108" s="100">
        <v>102</v>
      </c>
      <c r="B108" s="32">
        <v>1615</v>
      </c>
      <c r="C108" s="33" t="s">
        <v>127</v>
      </c>
      <c r="D108" s="144">
        <f>IFERROR((BALCONS!D108/BALCONS!D$134),0)</f>
        <v>0</v>
      </c>
      <c r="E108" s="144">
        <f>IFERROR((BALCONS!E108/BALCONS!E$134),0)</f>
        <v>0</v>
      </c>
      <c r="F108" s="144">
        <f>IFERROR((BALCONS!F108/BALCONS!F$134),0)</f>
        <v>0</v>
      </c>
      <c r="G108" s="144">
        <f>IFERROR((BALCONS!G108/BALCONS!G$134),0)</f>
        <v>0</v>
      </c>
      <c r="H108" s="144">
        <f>IFERROR((BALCONS!H108/BALCONS!H$134),0)</f>
        <v>0</v>
      </c>
      <c r="I108" s="144">
        <f>IFERROR((BALCONS!I108/BALCONS!I$134),0)</f>
        <v>0</v>
      </c>
      <c r="J108" s="144">
        <f>IFERROR((BALCONS!J108/BALCONS!J$134),0)</f>
        <v>0</v>
      </c>
      <c r="K108" s="144">
        <f>IFERROR((BALCONS!K108/BALCONS!K$134),0)</f>
        <v>0</v>
      </c>
      <c r="L108" s="144">
        <f>IFERROR((BALCONS!L108/BALCONS!L$134),0)</f>
        <v>0</v>
      </c>
      <c r="M108" s="144">
        <f>IFERROR((BALCONS!M108/BALCONS!M$134),0)</f>
        <v>0</v>
      </c>
      <c r="N108" s="144">
        <f>IFERROR((BALCONS!N108/BALCONS!N$134),0)</f>
        <v>0</v>
      </c>
      <c r="O108" s="144">
        <f>IFERROR((BALCONS!O108/BALCONS!O$134),0)</f>
        <v>0</v>
      </c>
      <c r="P108" s="144">
        <f>IFERROR((BALCONS!P108/BALCONS!P$134),0)</f>
        <v>0</v>
      </c>
    </row>
    <row r="109" spans="1:16">
      <c r="A109" s="100">
        <v>103</v>
      </c>
      <c r="B109" s="32">
        <v>1690</v>
      </c>
      <c r="C109" s="33" t="s">
        <v>132</v>
      </c>
      <c r="D109" s="144">
        <f>IFERROR((BALCONS!D109/BALCONS!D$134),0)</f>
        <v>0</v>
      </c>
      <c r="E109" s="144">
        <f>IFERROR((BALCONS!E109/BALCONS!E$134),0)</f>
        <v>0</v>
      </c>
      <c r="F109" s="144">
        <f>IFERROR((BALCONS!F109/BALCONS!F$134),0)</f>
        <v>0</v>
      </c>
      <c r="G109" s="144">
        <f>IFERROR((BALCONS!G109/BALCONS!G$134),0)</f>
        <v>0</v>
      </c>
      <c r="H109" s="144">
        <f>IFERROR((BALCONS!H109/BALCONS!H$134),0)</f>
        <v>0</v>
      </c>
      <c r="I109" s="144">
        <f>IFERROR((BALCONS!I109/BALCONS!I$134),0)</f>
        <v>0</v>
      </c>
      <c r="J109" s="144">
        <f>IFERROR((BALCONS!J109/BALCONS!J$134),0)</f>
        <v>0</v>
      </c>
      <c r="K109" s="144">
        <f>IFERROR((BALCONS!K109/BALCONS!K$134),0)</f>
        <v>0</v>
      </c>
      <c r="L109" s="144">
        <f>IFERROR((BALCONS!L109/BALCONS!L$134),0)</f>
        <v>0</v>
      </c>
      <c r="M109" s="144">
        <f>IFERROR((BALCONS!M109/BALCONS!M$134),0)</f>
        <v>0</v>
      </c>
      <c r="N109" s="144">
        <f>IFERROR((BALCONS!N109/BALCONS!N$134),0)</f>
        <v>5.0253052035360282E-3</v>
      </c>
      <c r="O109" s="144">
        <f>IFERROR((BALCONS!O109/BALCONS!O$134),0)</f>
        <v>2.7987410080859058E-4</v>
      </c>
      <c r="P109" s="144">
        <f>IFERROR((BALCONS!P109/BALCONS!P$134),0)</f>
        <v>2.7227245995341606E-4</v>
      </c>
    </row>
    <row r="110" spans="1:16">
      <c r="A110" s="100">
        <v>104</v>
      </c>
      <c r="B110" s="32">
        <v>1699</v>
      </c>
      <c r="C110" s="33" t="s">
        <v>140</v>
      </c>
      <c r="D110" s="144">
        <f>IFERROR((BALCONS!D110/BALCONS!D$134),0)</f>
        <v>0</v>
      </c>
      <c r="E110" s="144">
        <f>IFERROR((BALCONS!E110/BALCONS!E$134),0)</f>
        <v>0</v>
      </c>
      <c r="F110" s="144">
        <f>IFERROR((BALCONS!F110/BALCONS!F$134),0)</f>
        <v>0</v>
      </c>
      <c r="G110" s="144">
        <f>IFERROR((BALCONS!G110/BALCONS!G$134),0)</f>
        <v>0</v>
      </c>
      <c r="H110" s="144">
        <f>IFERROR((BALCONS!H110/BALCONS!H$134),0)</f>
        <v>0</v>
      </c>
      <c r="I110" s="144">
        <f>IFERROR((BALCONS!I110/BALCONS!I$134),0)</f>
        <v>0</v>
      </c>
      <c r="J110" s="144">
        <f>IFERROR((BALCONS!J110/BALCONS!J$134),0)</f>
        <v>0</v>
      </c>
      <c r="K110" s="144">
        <f>IFERROR((BALCONS!K110/BALCONS!K$134),0)</f>
        <v>0</v>
      </c>
      <c r="L110" s="144">
        <f>IFERROR((BALCONS!L110/BALCONS!L$134),0)</f>
        <v>0</v>
      </c>
      <c r="M110" s="144">
        <f>IFERROR((BALCONS!M110/BALCONS!M$134),0)</f>
        <v>0</v>
      </c>
      <c r="N110" s="144">
        <f>IFERROR((BALCONS!N110/BALCONS!N$134),0)</f>
        <v>0</v>
      </c>
      <c r="O110" s="144">
        <f>IFERROR((BALCONS!O110/BALCONS!O$134),0)</f>
        <v>0</v>
      </c>
      <c r="P110" s="144">
        <f>IFERROR((BALCONS!P110/BALCONS!P$134),0)</f>
        <v>0</v>
      </c>
    </row>
    <row r="111" spans="1:16">
      <c r="A111" s="100">
        <v>105</v>
      </c>
      <c r="B111" s="32">
        <v>17</v>
      </c>
      <c r="C111" s="33" t="s">
        <v>143</v>
      </c>
      <c r="D111" s="144">
        <f>IFERROR((BALCONS!D111/BALCONS!D$134),0)</f>
        <v>0</v>
      </c>
      <c r="E111" s="144">
        <f>IFERROR((BALCONS!E111/BALCONS!E$134),0)</f>
        <v>0</v>
      </c>
      <c r="F111" s="144">
        <f>IFERROR((BALCONS!F111/BALCONS!F$134),0)</f>
        <v>0</v>
      </c>
      <c r="G111" s="144">
        <f>IFERROR((BALCONS!G111/BALCONS!G$134),0)</f>
        <v>0</v>
      </c>
      <c r="H111" s="144">
        <f>IFERROR((BALCONS!H111/BALCONS!H$134),0)</f>
        <v>0</v>
      </c>
      <c r="I111" s="144">
        <f>IFERROR((BALCONS!I111/BALCONS!I$134),0)</f>
        <v>0</v>
      </c>
      <c r="J111" s="144">
        <f>IFERROR((BALCONS!J111/BALCONS!J$134),0)</f>
        <v>0</v>
      </c>
      <c r="K111" s="144">
        <f>IFERROR((BALCONS!K111/BALCONS!K$134),0)</f>
        <v>0</v>
      </c>
      <c r="L111" s="144">
        <f>IFERROR((BALCONS!L111/BALCONS!L$134),0)</f>
        <v>0</v>
      </c>
      <c r="M111" s="144">
        <f>IFERROR((BALCONS!M111/BALCONS!M$134),0)</f>
        <v>0</v>
      </c>
      <c r="N111" s="144">
        <f>IFERROR((BALCONS!N111/BALCONS!N$134),0)</f>
        <v>0</v>
      </c>
      <c r="O111" s="144">
        <f>IFERROR((BALCONS!O111/BALCONS!O$134),0)</f>
        <v>0</v>
      </c>
      <c r="P111" s="144">
        <f>IFERROR((BALCONS!P111/BALCONS!P$134),0)</f>
        <v>0</v>
      </c>
    </row>
    <row r="112" spans="1:16">
      <c r="A112" s="100">
        <v>106</v>
      </c>
      <c r="B112" s="32">
        <v>1701</v>
      </c>
      <c r="C112" s="33" t="s">
        <v>144</v>
      </c>
      <c r="D112" s="144">
        <f>IFERROR((BALCONS!D112/BALCONS!D$134),0)</f>
        <v>0</v>
      </c>
      <c r="E112" s="144">
        <f>IFERROR((BALCONS!E112/BALCONS!E$134),0)</f>
        <v>0</v>
      </c>
      <c r="F112" s="144">
        <f>IFERROR((BALCONS!F112/BALCONS!F$134),0)</f>
        <v>0</v>
      </c>
      <c r="G112" s="144">
        <f>IFERROR((BALCONS!G112/BALCONS!G$134),0)</f>
        <v>0</v>
      </c>
      <c r="H112" s="144">
        <f>IFERROR((BALCONS!H112/BALCONS!H$134),0)</f>
        <v>0</v>
      </c>
      <c r="I112" s="144">
        <f>IFERROR((BALCONS!I112/BALCONS!I$134),0)</f>
        <v>0</v>
      </c>
      <c r="J112" s="144">
        <f>IFERROR((BALCONS!J112/BALCONS!J$134),0)</f>
        <v>0</v>
      </c>
      <c r="K112" s="144">
        <f>IFERROR((BALCONS!K112/BALCONS!K$134),0)</f>
        <v>0</v>
      </c>
      <c r="L112" s="144">
        <f>IFERROR((BALCONS!L112/BALCONS!L$134),0)</f>
        <v>0</v>
      </c>
      <c r="M112" s="144">
        <f>IFERROR((BALCONS!M112/BALCONS!M$134),0)</f>
        <v>0</v>
      </c>
      <c r="N112" s="144">
        <f>IFERROR((BALCONS!N112/BALCONS!N$134),0)</f>
        <v>0</v>
      </c>
      <c r="O112" s="144">
        <f>IFERROR((BALCONS!O112/BALCONS!O$134),0)</f>
        <v>0</v>
      </c>
      <c r="P112" s="144">
        <f>IFERROR((BALCONS!P112/BALCONS!P$134),0)</f>
        <v>0</v>
      </c>
    </row>
    <row r="113" spans="1:16">
      <c r="A113" s="100">
        <v>107</v>
      </c>
      <c r="B113" s="32">
        <v>1702</v>
      </c>
      <c r="C113" s="33" t="s">
        <v>149</v>
      </c>
      <c r="D113" s="144">
        <f>IFERROR((BALCONS!D113/BALCONS!D$134),0)</f>
        <v>0</v>
      </c>
      <c r="E113" s="144">
        <f>IFERROR((BALCONS!E113/BALCONS!E$134),0)</f>
        <v>0</v>
      </c>
      <c r="F113" s="144">
        <f>IFERROR((BALCONS!F113/BALCONS!F$134),0)</f>
        <v>0</v>
      </c>
      <c r="G113" s="144">
        <f>IFERROR((BALCONS!G113/BALCONS!G$134),0)</f>
        <v>0</v>
      </c>
      <c r="H113" s="144">
        <f>IFERROR((BALCONS!H113/BALCONS!H$134),0)</f>
        <v>0</v>
      </c>
      <c r="I113" s="144">
        <f>IFERROR((BALCONS!I113/BALCONS!I$134),0)</f>
        <v>0</v>
      </c>
      <c r="J113" s="144">
        <f>IFERROR((BALCONS!J113/BALCONS!J$134),0)</f>
        <v>0</v>
      </c>
      <c r="K113" s="144">
        <f>IFERROR((BALCONS!K113/BALCONS!K$134),0)</f>
        <v>0</v>
      </c>
      <c r="L113" s="144">
        <f>IFERROR((BALCONS!L113/BALCONS!L$134),0)</f>
        <v>0</v>
      </c>
      <c r="M113" s="144">
        <f>IFERROR((BALCONS!M113/BALCONS!M$134),0)</f>
        <v>0</v>
      </c>
      <c r="N113" s="144">
        <f>IFERROR((BALCONS!N113/BALCONS!N$134),0)</f>
        <v>0</v>
      </c>
      <c r="O113" s="144">
        <f>IFERROR((BALCONS!O113/BALCONS!O$134),0)</f>
        <v>0</v>
      </c>
      <c r="P113" s="144">
        <f>IFERROR((BALCONS!P113/BALCONS!P$134),0)</f>
        <v>0</v>
      </c>
    </row>
    <row r="114" spans="1:16">
      <c r="A114" s="100">
        <v>108</v>
      </c>
      <c r="B114" s="32">
        <v>1703</v>
      </c>
      <c r="C114" s="33" t="s">
        <v>158</v>
      </c>
      <c r="D114" s="144">
        <f>IFERROR((BALCONS!D114/BALCONS!D$134),0)</f>
        <v>0</v>
      </c>
      <c r="E114" s="144">
        <f>IFERROR((BALCONS!E114/BALCONS!E$134),0)</f>
        <v>0</v>
      </c>
      <c r="F114" s="144">
        <f>IFERROR((BALCONS!F114/BALCONS!F$134),0)</f>
        <v>0</v>
      </c>
      <c r="G114" s="144">
        <f>IFERROR((BALCONS!G114/BALCONS!G$134),0)</f>
        <v>0</v>
      </c>
      <c r="H114" s="144">
        <f>IFERROR((BALCONS!H114/BALCONS!H$134),0)</f>
        <v>0</v>
      </c>
      <c r="I114" s="144">
        <f>IFERROR((BALCONS!I114/BALCONS!I$134),0)</f>
        <v>0</v>
      </c>
      <c r="J114" s="144">
        <f>IFERROR((BALCONS!J114/BALCONS!J$134),0)</f>
        <v>0</v>
      </c>
      <c r="K114" s="144">
        <f>IFERROR((BALCONS!K114/BALCONS!K$134),0)</f>
        <v>0</v>
      </c>
      <c r="L114" s="144">
        <f>IFERROR((BALCONS!L114/BALCONS!L$134),0)</f>
        <v>0</v>
      </c>
      <c r="M114" s="144">
        <f>IFERROR((BALCONS!M114/BALCONS!M$134),0)</f>
        <v>0</v>
      </c>
      <c r="N114" s="144">
        <f>IFERROR((BALCONS!N114/BALCONS!N$134),0)</f>
        <v>0</v>
      </c>
      <c r="O114" s="144">
        <f>IFERROR((BALCONS!O114/BALCONS!O$134),0)</f>
        <v>0</v>
      </c>
      <c r="P114" s="144">
        <f>IFERROR((BALCONS!P114/BALCONS!P$134),0)</f>
        <v>0</v>
      </c>
    </row>
    <row r="115" spans="1:16">
      <c r="A115" s="100">
        <v>109</v>
      </c>
      <c r="B115" s="32">
        <v>1704</v>
      </c>
      <c r="C115" s="33" t="s">
        <v>161</v>
      </c>
      <c r="D115" s="144">
        <f>IFERROR((BALCONS!D115/BALCONS!D$134),0)</f>
        <v>0</v>
      </c>
      <c r="E115" s="144">
        <f>IFERROR((BALCONS!E115/BALCONS!E$134),0)</f>
        <v>0</v>
      </c>
      <c r="F115" s="144">
        <f>IFERROR((BALCONS!F115/BALCONS!F$134),0)</f>
        <v>0</v>
      </c>
      <c r="G115" s="144">
        <f>IFERROR((BALCONS!G115/BALCONS!G$134),0)</f>
        <v>0</v>
      </c>
      <c r="H115" s="144">
        <f>IFERROR((BALCONS!H115/BALCONS!H$134),0)</f>
        <v>0</v>
      </c>
      <c r="I115" s="144">
        <f>IFERROR((BALCONS!I115/BALCONS!I$134),0)</f>
        <v>0</v>
      </c>
      <c r="J115" s="144">
        <f>IFERROR((BALCONS!J115/BALCONS!J$134),0)</f>
        <v>0</v>
      </c>
      <c r="K115" s="144">
        <f>IFERROR((BALCONS!K115/BALCONS!K$134),0)</f>
        <v>0</v>
      </c>
      <c r="L115" s="144">
        <f>IFERROR((BALCONS!L115/BALCONS!L$134),0)</f>
        <v>0</v>
      </c>
      <c r="M115" s="144">
        <f>IFERROR((BALCONS!M115/BALCONS!M$134),0)</f>
        <v>0</v>
      </c>
      <c r="N115" s="144">
        <f>IFERROR((BALCONS!N115/BALCONS!N$134),0)</f>
        <v>0</v>
      </c>
      <c r="O115" s="144">
        <f>IFERROR((BALCONS!O115/BALCONS!O$134),0)</f>
        <v>0</v>
      </c>
      <c r="P115" s="144">
        <f>IFERROR((BALCONS!P115/BALCONS!P$134),0)</f>
        <v>0</v>
      </c>
    </row>
    <row r="116" spans="1:16">
      <c r="A116" s="100">
        <v>110</v>
      </c>
      <c r="B116" s="32">
        <v>1705</v>
      </c>
      <c r="C116" s="33" t="s">
        <v>167</v>
      </c>
      <c r="D116" s="144">
        <f>IFERROR((BALCONS!D116/BALCONS!D$134),0)</f>
        <v>0</v>
      </c>
      <c r="E116" s="144">
        <f>IFERROR((BALCONS!E116/BALCONS!E$134),0)</f>
        <v>0</v>
      </c>
      <c r="F116" s="144">
        <f>IFERROR((BALCONS!F116/BALCONS!F$134),0)</f>
        <v>0</v>
      </c>
      <c r="G116" s="144">
        <f>IFERROR((BALCONS!G116/BALCONS!G$134),0)</f>
        <v>0</v>
      </c>
      <c r="H116" s="144">
        <f>IFERROR((BALCONS!H116/BALCONS!H$134),0)</f>
        <v>0</v>
      </c>
      <c r="I116" s="144">
        <f>IFERROR((BALCONS!I116/BALCONS!I$134),0)</f>
        <v>0</v>
      </c>
      <c r="J116" s="144">
        <f>IFERROR((BALCONS!J116/BALCONS!J$134),0)</f>
        <v>0</v>
      </c>
      <c r="K116" s="144">
        <f>IFERROR((BALCONS!K116/BALCONS!K$134),0)</f>
        <v>0</v>
      </c>
      <c r="L116" s="144">
        <f>IFERROR((BALCONS!L116/BALCONS!L$134),0)</f>
        <v>0</v>
      </c>
      <c r="M116" s="144">
        <f>IFERROR((BALCONS!M116/BALCONS!M$134),0)</f>
        <v>0</v>
      </c>
      <c r="N116" s="144">
        <f>IFERROR((BALCONS!N116/BALCONS!N$134),0)</f>
        <v>0</v>
      </c>
      <c r="O116" s="144">
        <f>IFERROR((BALCONS!O116/BALCONS!O$134),0)</f>
        <v>0</v>
      </c>
      <c r="P116" s="144">
        <f>IFERROR((BALCONS!P116/BALCONS!P$134),0)</f>
        <v>0</v>
      </c>
    </row>
    <row r="117" spans="1:16">
      <c r="A117" s="100">
        <v>111</v>
      </c>
      <c r="B117" s="32">
        <v>1706</v>
      </c>
      <c r="C117" s="33" t="s">
        <v>169</v>
      </c>
      <c r="D117" s="144">
        <f>IFERROR((BALCONS!D117/BALCONS!D$134),0)</f>
        <v>0</v>
      </c>
      <c r="E117" s="144">
        <f>IFERROR((BALCONS!E117/BALCONS!E$134),0)</f>
        <v>0</v>
      </c>
      <c r="F117" s="144">
        <f>IFERROR((BALCONS!F117/BALCONS!F$134),0)</f>
        <v>0</v>
      </c>
      <c r="G117" s="144">
        <f>IFERROR((BALCONS!G117/BALCONS!G$134),0)</f>
        <v>0</v>
      </c>
      <c r="H117" s="144">
        <f>IFERROR((BALCONS!H117/BALCONS!H$134),0)</f>
        <v>0</v>
      </c>
      <c r="I117" s="144">
        <f>IFERROR((BALCONS!I117/BALCONS!I$134),0)</f>
        <v>0</v>
      </c>
      <c r="J117" s="144">
        <f>IFERROR((BALCONS!J117/BALCONS!J$134),0)</f>
        <v>0</v>
      </c>
      <c r="K117" s="144">
        <f>IFERROR((BALCONS!K117/BALCONS!K$134),0)</f>
        <v>0</v>
      </c>
      <c r="L117" s="144">
        <f>IFERROR((BALCONS!L117/BALCONS!L$134),0)</f>
        <v>0</v>
      </c>
      <c r="M117" s="144">
        <f>IFERROR((BALCONS!M117/BALCONS!M$134),0)</f>
        <v>0</v>
      </c>
      <c r="N117" s="144">
        <f>IFERROR((BALCONS!N117/BALCONS!N$134),0)</f>
        <v>0</v>
      </c>
      <c r="O117" s="144">
        <f>IFERROR((BALCONS!O117/BALCONS!O$134),0)</f>
        <v>0</v>
      </c>
      <c r="P117" s="144">
        <f>IFERROR((BALCONS!P117/BALCONS!P$134),0)</f>
        <v>0</v>
      </c>
    </row>
    <row r="118" spans="1:16">
      <c r="A118" s="100">
        <v>112</v>
      </c>
      <c r="B118" s="32">
        <v>1799</v>
      </c>
      <c r="C118" s="33" t="s">
        <v>174</v>
      </c>
      <c r="D118" s="144">
        <f>IFERROR((BALCONS!D118/BALCONS!D$134),0)</f>
        <v>0</v>
      </c>
      <c r="E118" s="144">
        <f>IFERROR((BALCONS!E118/BALCONS!E$134),0)</f>
        <v>0</v>
      </c>
      <c r="F118" s="144">
        <f>IFERROR((BALCONS!F118/BALCONS!F$134),0)</f>
        <v>0</v>
      </c>
      <c r="G118" s="144">
        <f>IFERROR((BALCONS!G118/BALCONS!G$134),0)</f>
        <v>0</v>
      </c>
      <c r="H118" s="144">
        <f>IFERROR((BALCONS!H118/BALCONS!H$134),0)</f>
        <v>0</v>
      </c>
      <c r="I118" s="144">
        <f>IFERROR((BALCONS!I118/BALCONS!I$134),0)</f>
        <v>0</v>
      </c>
      <c r="J118" s="144">
        <f>IFERROR((BALCONS!J118/BALCONS!J$134),0)</f>
        <v>0</v>
      </c>
      <c r="K118" s="144">
        <f>IFERROR((BALCONS!K118/BALCONS!K$134),0)</f>
        <v>0</v>
      </c>
      <c r="L118" s="144">
        <f>IFERROR((BALCONS!L118/BALCONS!L$134),0)</f>
        <v>0</v>
      </c>
      <c r="M118" s="144">
        <f>IFERROR((BALCONS!M118/BALCONS!M$134),0)</f>
        <v>0</v>
      </c>
      <c r="N118" s="144">
        <f>IFERROR((BALCONS!N118/BALCONS!N$134),0)</f>
        <v>0</v>
      </c>
      <c r="O118" s="144">
        <f>IFERROR((BALCONS!O118/BALCONS!O$134),0)</f>
        <v>0</v>
      </c>
      <c r="P118" s="144">
        <f>IFERROR((BALCONS!P118/BALCONS!P$134),0)</f>
        <v>0</v>
      </c>
    </row>
    <row r="119" spans="1:16">
      <c r="A119" s="100">
        <v>113</v>
      </c>
      <c r="B119" s="32">
        <v>18</v>
      </c>
      <c r="C119" s="33" t="s">
        <v>179</v>
      </c>
      <c r="D119" s="144">
        <f>IFERROR((BALCONS!D119/BALCONS!D$134),0)</f>
        <v>0</v>
      </c>
      <c r="E119" s="144">
        <f>IFERROR((BALCONS!E119/BALCONS!E$134),0)</f>
        <v>0</v>
      </c>
      <c r="F119" s="144">
        <f>IFERROR((BALCONS!F119/BALCONS!F$134),0)</f>
        <v>0</v>
      </c>
      <c r="G119" s="144">
        <f>IFERROR((BALCONS!G119/BALCONS!G$134),0)</f>
        <v>0</v>
      </c>
      <c r="H119" s="144">
        <f>IFERROR((BALCONS!H119/BALCONS!H$134),0)</f>
        <v>0</v>
      </c>
      <c r="I119" s="144">
        <f>IFERROR((BALCONS!I119/BALCONS!I$134),0)</f>
        <v>0</v>
      </c>
      <c r="J119" s="144">
        <f>IFERROR((BALCONS!J119/BALCONS!J$134),0)</f>
        <v>0</v>
      </c>
      <c r="K119" s="144">
        <f>IFERROR((BALCONS!K119/BALCONS!K$134),0)</f>
        <v>0</v>
      </c>
      <c r="L119" s="144">
        <f>IFERROR((BALCONS!L119/BALCONS!L$134),0)</f>
        <v>0</v>
      </c>
      <c r="M119" s="144">
        <f>IFERROR((BALCONS!M119/BALCONS!M$134),0)</f>
        <v>0</v>
      </c>
      <c r="N119" s="144">
        <f>IFERROR((BALCONS!N119/BALCONS!N$134),0)</f>
        <v>0.46499803135662815</v>
      </c>
      <c r="O119" s="144">
        <f>IFERROR((BALCONS!O119/BALCONS!O$134),0)</f>
        <v>0.51440352345458062</v>
      </c>
      <c r="P119" s="144">
        <f>IFERROR((BALCONS!P119/BALCONS!P$134),0)</f>
        <v>0.51314266624746907</v>
      </c>
    </row>
    <row r="120" spans="1:16">
      <c r="A120" s="100">
        <v>114</v>
      </c>
      <c r="B120" s="32">
        <v>1802</v>
      </c>
      <c r="C120" s="33" t="s">
        <v>170</v>
      </c>
      <c r="D120" s="144">
        <f>IFERROR((BALCONS!D120/BALCONS!D$134),0)</f>
        <v>0</v>
      </c>
      <c r="E120" s="144">
        <f>IFERROR((BALCONS!E120/BALCONS!E$134),0)</f>
        <v>0</v>
      </c>
      <c r="F120" s="144">
        <f>IFERROR((BALCONS!F120/BALCONS!F$134),0)</f>
        <v>0</v>
      </c>
      <c r="G120" s="144">
        <f>IFERROR((BALCONS!G120/BALCONS!G$134),0)</f>
        <v>0</v>
      </c>
      <c r="H120" s="144">
        <f>IFERROR((BALCONS!H120/BALCONS!H$134),0)</f>
        <v>0</v>
      </c>
      <c r="I120" s="144">
        <f>IFERROR((BALCONS!I120/BALCONS!I$134),0)</f>
        <v>0</v>
      </c>
      <c r="J120" s="144">
        <f>IFERROR((BALCONS!J120/BALCONS!J$134),0)</f>
        <v>0</v>
      </c>
      <c r="K120" s="144">
        <f>IFERROR((BALCONS!K120/BALCONS!K$134),0)</f>
        <v>0</v>
      </c>
      <c r="L120" s="144">
        <f>IFERROR((BALCONS!L120/BALCONS!L$134),0)</f>
        <v>0</v>
      </c>
      <c r="M120" s="144">
        <f>IFERROR((BALCONS!M120/BALCONS!M$134),0)</f>
        <v>0</v>
      </c>
      <c r="N120" s="144">
        <f>IFERROR((BALCONS!N120/BALCONS!N$134),0)</f>
        <v>0</v>
      </c>
      <c r="O120" s="144">
        <f>IFERROR((BALCONS!O120/BALCONS!O$134),0)</f>
        <v>0</v>
      </c>
      <c r="P120" s="144">
        <f>IFERROR((BALCONS!P120/BALCONS!P$134),0)</f>
        <v>0</v>
      </c>
    </row>
    <row r="121" spans="1:16">
      <c r="A121" s="100">
        <v>115</v>
      </c>
      <c r="B121" s="32">
        <v>1805</v>
      </c>
      <c r="C121" s="33" t="s">
        <v>163</v>
      </c>
      <c r="D121" s="144">
        <f>IFERROR((BALCONS!D121/BALCONS!D$134),0)</f>
        <v>0</v>
      </c>
      <c r="E121" s="144">
        <f>IFERROR((BALCONS!E121/BALCONS!E$134),0)</f>
        <v>0</v>
      </c>
      <c r="F121" s="144">
        <f>IFERROR((BALCONS!F121/BALCONS!F$134),0)</f>
        <v>0</v>
      </c>
      <c r="G121" s="144">
        <f>IFERROR((BALCONS!G121/BALCONS!G$134),0)</f>
        <v>0</v>
      </c>
      <c r="H121" s="144">
        <f>IFERROR((BALCONS!H121/BALCONS!H$134),0)</f>
        <v>0</v>
      </c>
      <c r="I121" s="144">
        <f>IFERROR((BALCONS!I121/BALCONS!I$134),0)</f>
        <v>0</v>
      </c>
      <c r="J121" s="144">
        <f>IFERROR((BALCONS!J121/BALCONS!J$134),0)</f>
        <v>0</v>
      </c>
      <c r="K121" s="144">
        <f>IFERROR((BALCONS!K121/BALCONS!K$134),0)</f>
        <v>0</v>
      </c>
      <c r="L121" s="144">
        <f>IFERROR((BALCONS!L121/BALCONS!L$134),0)</f>
        <v>0</v>
      </c>
      <c r="M121" s="144">
        <f>IFERROR((BALCONS!M121/BALCONS!M$134),0)</f>
        <v>0</v>
      </c>
      <c r="N121" s="144">
        <f>IFERROR((BALCONS!N121/BALCONS!N$134),0)</f>
        <v>7.8883172980896171E-2</v>
      </c>
      <c r="O121" s="144">
        <f>IFERROR((BALCONS!O121/BALCONS!O$134),0)</f>
        <v>9.6580384675448286E-2</v>
      </c>
      <c r="P121" s="144">
        <f>IFERROR((BALCONS!P121/BALCONS!P$134),0)</f>
        <v>0.11611274958560025</v>
      </c>
    </row>
    <row r="122" spans="1:16">
      <c r="A122" s="100">
        <v>116</v>
      </c>
      <c r="B122" s="32">
        <v>1806</v>
      </c>
      <c r="C122" s="33" t="s">
        <v>181</v>
      </c>
      <c r="D122" s="144">
        <f>IFERROR((BALCONS!D122/BALCONS!D$134),0)</f>
        <v>0</v>
      </c>
      <c r="E122" s="144">
        <f>IFERROR((BALCONS!E122/BALCONS!E$134),0)</f>
        <v>0</v>
      </c>
      <c r="F122" s="144">
        <f>IFERROR((BALCONS!F122/BALCONS!F$134),0)</f>
        <v>0</v>
      </c>
      <c r="G122" s="144">
        <f>IFERROR((BALCONS!G122/BALCONS!G$134),0)</f>
        <v>0</v>
      </c>
      <c r="H122" s="144">
        <f>IFERROR((BALCONS!H122/BALCONS!H$134),0)</f>
        <v>0</v>
      </c>
      <c r="I122" s="144">
        <f>IFERROR((BALCONS!I122/BALCONS!I$134),0)</f>
        <v>0</v>
      </c>
      <c r="J122" s="144">
        <f>IFERROR((BALCONS!J122/BALCONS!J$134),0)</f>
        <v>0</v>
      </c>
      <c r="K122" s="144">
        <f>IFERROR((BALCONS!K122/BALCONS!K$134),0)</f>
        <v>0</v>
      </c>
      <c r="L122" s="144">
        <f>IFERROR((BALCONS!L122/BALCONS!L$134),0)</f>
        <v>0</v>
      </c>
      <c r="M122" s="144">
        <f>IFERROR((BALCONS!M122/BALCONS!M$134),0)</f>
        <v>0</v>
      </c>
      <c r="N122" s="144">
        <f>IFERROR((BALCONS!N122/BALCONS!N$134),0)</f>
        <v>0.17959990115304431</v>
      </c>
      <c r="O122" s="144">
        <f>IFERROR((BALCONS!O122/BALCONS!O$134),0)</f>
        <v>0.17441303901908195</v>
      </c>
      <c r="P122" s="144">
        <f>IFERROR((BALCONS!P122/BALCONS!P$134),0)</f>
        <v>0.16967581867874984</v>
      </c>
    </row>
    <row r="123" spans="1:16">
      <c r="A123" s="100">
        <v>117</v>
      </c>
      <c r="B123" s="32">
        <v>1899</v>
      </c>
      <c r="C123" s="33" t="s">
        <v>182</v>
      </c>
      <c r="D123" s="144">
        <f>IFERROR((BALCONS!D123/BALCONS!D$134),0)</f>
        <v>0</v>
      </c>
      <c r="E123" s="144">
        <f>IFERROR((BALCONS!E123/BALCONS!E$134),0)</f>
        <v>0</v>
      </c>
      <c r="F123" s="144">
        <f>IFERROR((BALCONS!F123/BALCONS!F$134),0)</f>
        <v>0</v>
      </c>
      <c r="G123" s="144">
        <f>IFERROR((BALCONS!G123/BALCONS!G$134),0)</f>
        <v>0</v>
      </c>
      <c r="H123" s="144">
        <f>IFERROR((BALCONS!H123/BALCONS!H$134),0)</f>
        <v>0</v>
      </c>
      <c r="I123" s="144">
        <f>IFERROR((BALCONS!I123/BALCONS!I$134),0)</f>
        <v>0</v>
      </c>
      <c r="J123" s="144">
        <f>IFERROR((BALCONS!J123/BALCONS!J$134),0)</f>
        <v>0</v>
      </c>
      <c r="K123" s="144">
        <f>IFERROR((BALCONS!K123/BALCONS!K$134),0)</f>
        <v>0</v>
      </c>
      <c r="L123" s="144">
        <f>IFERROR((BALCONS!L123/BALCONS!L$134),0)</f>
        <v>0</v>
      </c>
      <c r="M123" s="144">
        <f>IFERROR((BALCONS!M123/BALCONS!M$134),0)</f>
        <v>0</v>
      </c>
      <c r="N123" s="144">
        <f>IFERROR((BALCONS!N123/BALCONS!N$134),0)</f>
        <v>0</v>
      </c>
      <c r="O123" s="144">
        <f>IFERROR((BALCONS!O123/BALCONS!O$134),0)</f>
        <v>-9.0673631320367445E-3</v>
      </c>
      <c r="P123" s="144">
        <f>IFERROR((BALCONS!P123/BALCONS!P$134),0)</f>
        <v>-1.8265842217921061E-2</v>
      </c>
    </row>
    <row r="124" spans="1:16">
      <c r="A124" s="100">
        <v>118</v>
      </c>
      <c r="B124" s="32">
        <v>19</v>
      </c>
      <c r="C124" s="33" t="s">
        <v>191</v>
      </c>
      <c r="D124" s="144">
        <f>IFERROR((BALCONS!D124/BALCONS!D$134),0)</f>
        <v>0</v>
      </c>
      <c r="E124" s="144">
        <f>IFERROR((BALCONS!E124/BALCONS!E$134),0)</f>
        <v>0</v>
      </c>
      <c r="F124" s="144">
        <f>IFERROR((BALCONS!F124/BALCONS!F$134),0)</f>
        <v>0</v>
      </c>
      <c r="G124" s="144">
        <f>IFERROR((BALCONS!G124/BALCONS!G$134),0)</f>
        <v>0</v>
      </c>
      <c r="H124" s="144">
        <f>IFERROR((BALCONS!H124/BALCONS!H$134),0)</f>
        <v>0</v>
      </c>
      <c r="I124" s="144">
        <f>IFERROR((BALCONS!I124/BALCONS!I$134),0)</f>
        <v>0</v>
      </c>
      <c r="J124" s="144">
        <f>IFERROR((BALCONS!J124/BALCONS!J$134),0)</f>
        <v>0</v>
      </c>
      <c r="K124" s="144">
        <f>IFERROR((BALCONS!K124/BALCONS!K$134),0)</f>
        <v>0</v>
      </c>
      <c r="L124" s="144">
        <f>IFERROR((BALCONS!L124/BALCONS!L$134),0)</f>
        <v>0</v>
      </c>
      <c r="M124" s="144">
        <f>IFERROR((BALCONS!M124/BALCONS!M$134),0)</f>
        <v>0</v>
      </c>
      <c r="N124" s="144">
        <f>IFERROR((BALCONS!N124/BALCONS!N$134),0)</f>
        <v>2.0249267900775268E-2</v>
      </c>
      <c r="O124" s="144">
        <f>IFERROR((BALCONS!O124/BALCONS!O$134),0)</f>
        <v>1.5405663294647241E-2</v>
      </c>
      <c r="P124" s="144">
        <f>IFERROR((BALCONS!P124/BALCONS!P$134),0)</f>
        <v>1.4559040696631659E-2</v>
      </c>
    </row>
    <row r="125" spans="1:16">
      <c r="A125" s="100">
        <v>119</v>
      </c>
      <c r="B125" s="32">
        <v>1901</v>
      </c>
      <c r="C125" s="33" t="s">
        <v>192</v>
      </c>
      <c r="D125" s="144">
        <f>IFERROR((BALCONS!D125/BALCONS!D$134),0)</f>
        <v>0</v>
      </c>
      <c r="E125" s="144">
        <f>IFERROR((BALCONS!E125/BALCONS!E$134),0)</f>
        <v>0</v>
      </c>
      <c r="F125" s="144">
        <f>IFERROR((BALCONS!F125/BALCONS!F$134),0)</f>
        <v>0</v>
      </c>
      <c r="G125" s="144">
        <f>IFERROR((BALCONS!G125/BALCONS!G$134),0)</f>
        <v>0</v>
      </c>
      <c r="H125" s="144">
        <f>IFERROR((BALCONS!H125/BALCONS!H$134),0)</f>
        <v>0</v>
      </c>
      <c r="I125" s="144">
        <f>IFERROR((BALCONS!I125/BALCONS!I$134),0)</f>
        <v>0</v>
      </c>
      <c r="J125" s="144">
        <f>IFERROR((BALCONS!J125/BALCONS!J$134),0)</f>
        <v>0</v>
      </c>
      <c r="K125" s="144">
        <f>IFERROR((BALCONS!K125/BALCONS!K$134),0)</f>
        <v>0</v>
      </c>
      <c r="L125" s="144">
        <f>IFERROR((BALCONS!L125/BALCONS!L$134),0)</f>
        <v>0</v>
      </c>
      <c r="M125" s="144">
        <f>IFERROR((BALCONS!M125/BALCONS!M$134),0)</f>
        <v>0</v>
      </c>
      <c r="N125" s="144">
        <f>IFERROR((BALCONS!N125/BALCONS!N$134),0)</f>
        <v>0</v>
      </c>
      <c r="O125" s="144">
        <f>IFERROR((BALCONS!O125/BALCONS!O$134),0)</f>
        <v>0</v>
      </c>
      <c r="P125" s="144">
        <f>IFERROR((BALCONS!P125/BALCONS!P$134),0)</f>
        <v>0</v>
      </c>
    </row>
    <row r="126" spans="1:16">
      <c r="A126" s="100">
        <v>120</v>
      </c>
      <c r="B126" s="32">
        <v>1902</v>
      </c>
      <c r="C126" s="33" t="s">
        <v>153</v>
      </c>
      <c r="D126" s="144">
        <f>IFERROR((BALCONS!D126/BALCONS!D$134),0)</f>
        <v>0</v>
      </c>
      <c r="E126" s="144">
        <f>IFERROR((BALCONS!E126/BALCONS!E$134),0)</f>
        <v>0</v>
      </c>
      <c r="F126" s="144">
        <f>IFERROR((BALCONS!F126/BALCONS!F$134),0)</f>
        <v>0</v>
      </c>
      <c r="G126" s="144">
        <f>IFERROR((BALCONS!G126/BALCONS!G$134),0)</f>
        <v>0</v>
      </c>
      <c r="H126" s="144">
        <f>IFERROR((BALCONS!H126/BALCONS!H$134),0)</f>
        <v>0</v>
      </c>
      <c r="I126" s="144">
        <f>IFERROR((BALCONS!I126/BALCONS!I$134),0)</f>
        <v>0</v>
      </c>
      <c r="J126" s="144">
        <f>IFERROR((BALCONS!J126/BALCONS!J$134),0)</f>
        <v>0</v>
      </c>
      <c r="K126" s="144">
        <f>IFERROR((BALCONS!K126/BALCONS!K$134),0)</f>
        <v>0</v>
      </c>
      <c r="L126" s="144">
        <f>IFERROR((BALCONS!L126/BALCONS!L$134),0)</f>
        <v>0</v>
      </c>
      <c r="M126" s="144">
        <f>IFERROR((BALCONS!M126/BALCONS!M$134),0)</f>
        <v>0</v>
      </c>
      <c r="N126" s="144">
        <f>IFERROR((BALCONS!N126/BALCONS!N$134),0)</f>
        <v>0</v>
      </c>
      <c r="O126" s="144">
        <f>IFERROR((BALCONS!O126/BALCONS!O$134),0)</f>
        <v>0</v>
      </c>
      <c r="P126" s="144">
        <f>IFERROR((BALCONS!P126/BALCONS!P$134),0)</f>
        <v>0</v>
      </c>
    </row>
    <row r="127" spans="1:16">
      <c r="A127" s="100">
        <v>121</v>
      </c>
      <c r="B127" s="32">
        <v>1903</v>
      </c>
      <c r="C127" s="33" t="s">
        <v>209</v>
      </c>
      <c r="D127" s="144">
        <f>IFERROR((BALCONS!D127/BALCONS!D$134),0)</f>
        <v>0</v>
      </c>
      <c r="E127" s="144">
        <f>IFERROR((BALCONS!E127/BALCONS!E$134),0)</f>
        <v>0</v>
      </c>
      <c r="F127" s="144">
        <f>IFERROR((BALCONS!F127/BALCONS!F$134),0)</f>
        <v>0</v>
      </c>
      <c r="G127" s="144">
        <f>IFERROR((BALCONS!G127/BALCONS!G$134),0)</f>
        <v>0</v>
      </c>
      <c r="H127" s="144">
        <f>IFERROR((BALCONS!H127/BALCONS!H$134),0)</f>
        <v>0</v>
      </c>
      <c r="I127" s="144">
        <f>IFERROR((BALCONS!I127/BALCONS!I$134),0)</f>
        <v>0</v>
      </c>
      <c r="J127" s="144">
        <f>IFERROR((BALCONS!J127/BALCONS!J$134),0)</f>
        <v>0</v>
      </c>
      <c r="K127" s="144">
        <f>IFERROR((BALCONS!K127/BALCONS!K$134),0)</f>
        <v>0</v>
      </c>
      <c r="L127" s="144">
        <f>IFERROR((BALCONS!L127/BALCONS!L$134),0)</f>
        <v>0</v>
      </c>
      <c r="M127" s="144">
        <f>IFERROR((BALCONS!M127/BALCONS!M$134),0)</f>
        <v>0</v>
      </c>
      <c r="N127" s="144">
        <f>IFERROR((BALCONS!N127/BALCONS!N$134),0)</f>
        <v>0</v>
      </c>
      <c r="O127" s="144">
        <f>IFERROR((BALCONS!O127/BALCONS!O$134),0)</f>
        <v>0</v>
      </c>
      <c r="P127" s="144">
        <f>IFERROR((BALCONS!P127/BALCONS!P$134),0)</f>
        <v>0</v>
      </c>
    </row>
    <row r="128" spans="1:16">
      <c r="A128" s="100">
        <v>122</v>
      </c>
      <c r="B128" s="32">
        <v>1904</v>
      </c>
      <c r="C128" s="33" t="s">
        <v>212</v>
      </c>
      <c r="D128" s="144">
        <f>IFERROR((BALCONS!D128/BALCONS!D$134),0)</f>
        <v>0</v>
      </c>
      <c r="E128" s="144">
        <f>IFERROR((BALCONS!E128/BALCONS!E$134),0)</f>
        <v>0</v>
      </c>
      <c r="F128" s="144">
        <f>IFERROR((BALCONS!F128/BALCONS!F$134),0)</f>
        <v>0</v>
      </c>
      <c r="G128" s="144">
        <f>IFERROR((BALCONS!G128/BALCONS!G$134),0)</f>
        <v>0</v>
      </c>
      <c r="H128" s="144">
        <f>IFERROR((BALCONS!H128/BALCONS!H$134),0)</f>
        <v>0</v>
      </c>
      <c r="I128" s="144">
        <f>IFERROR((BALCONS!I128/BALCONS!I$134),0)</f>
        <v>0</v>
      </c>
      <c r="J128" s="144">
        <f>IFERROR((BALCONS!J128/BALCONS!J$134),0)</f>
        <v>0</v>
      </c>
      <c r="K128" s="144">
        <f>IFERROR((BALCONS!K128/BALCONS!K$134),0)</f>
        <v>0</v>
      </c>
      <c r="L128" s="144">
        <f>IFERROR((BALCONS!L128/BALCONS!L$134),0)</f>
        <v>0</v>
      </c>
      <c r="M128" s="144">
        <f>IFERROR((BALCONS!M128/BALCONS!M$134),0)</f>
        <v>0</v>
      </c>
      <c r="N128" s="144">
        <f>IFERROR((BALCONS!N128/BALCONS!N$134),0)</f>
        <v>3.932221555017679E-3</v>
      </c>
      <c r="O128" s="144">
        <f>IFERROR((BALCONS!O128/BALCONS!O$134),0)</f>
        <v>0</v>
      </c>
      <c r="P128" s="144">
        <f>IFERROR((BALCONS!P128/BALCONS!P$134),0)</f>
        <v>0</v>
      </c>
    </row>
    <row r="129" spans="1:16">
      <c r="A129" s="100">
        <v>123</v>
      </c>
      <c r="B129" s="32">
        <v>1905</v>
      </c>
      <c r="C129" s="33" t="s">
        <v>215</v>
      </c>
      <c r="D129" s="144">
        <f>IFERROR((BALCONS!D129/BALCONS!D$134),0)</f>
        <v>0</v>
      </c>
      <c r="E129" s="144">
        <f>IFERROR((BALCONS!E129/BALCONS!E$134),0)</f>
        <v>0</v>
      </c>
      <c r="F129" s="144">
        <f>IFERROR((BALCONS!F129/BALCONS!F$134),0)</f>
        <v>0</v>
      </c>
      <c r="G129" s="144">
        <f>IFERROR((BALCONS!G129/BALCONS!G$134),0)</f>
        <v>0</v>
      </c>
      <c r="H129" s="144">
        <f>IFERROR((BALCONS!H129/BALCONS!H$134),0)</f>
        <v>0</v>
      </c>
      <c r="I129" s="144">
        <f>IFERROR((BALCONS!I129/BALCONS!I$134),0)</f>
        <v>0</v>
      </c>
      <c r="J129" s="144">
        <f>IFERROR((BALCONS!J129/BALCONS!J$134),0)</f>
        <v>0</v>
      </c>
      <c r="K129" s="144">
        <f>IFERROR((BALCONS!K129/BALCONS!K$134),0)</f>
        <v>0</v>
      </c>
      <c r="L129" s="144">
        <f>IFERROR((BALCONS!L129/BALCONS!L$134),0)</f>
        <v>0</v>
      </c>
      <c r="M129" s="144">
        <f>IFERROR((BALCONS!M129/BALCONS!M$134),0)</f>
        <v>0</v>
      </c>
      <c r="N129" s="144">
        <f>IFERROR((BALCONS!N129/BALCONS!N$134),0)</f>
        <v>1.6317046345757591E-2</v>
      </c>
      <c r="O129" s="144">
        <f>IFERROR((BALCONS!O129/BALCONS!O$134),0)</f>
        <v>1.5405663294647241E-2</v>
      </c>
      <c r="P129" s="144">
        <f>IFERROR((BALCONS!P129/BALCONS!P$134),0)</f>
        <v>1.4559040696631659E-2</v>
      </c>
    </row>
    <row r="130" spans="1:16">
      <c r="A130" s="100">
        <v>124</v>
      </c>
      <c r="B130" s="32">
        <v>1906</v>
      </c>
      <c r="C130" s="33" t="s">
        <v>223</v>
      </c>
      <c r="D130" s="144">
        <f>IFERROR((BALCONS!D130/BALCONS!D$134),0)</f>
        <v>0</v>
      </c>
      <c r="E130" s="144">
        <f>IFERROR((BALCONS!E130/BALCONS!E$134),0)</f>
        <v>0</v>
      </c>
      <c r="F130" s="144">
        <f>IFERROR((BALCONS!F130/BALCONS!F$134),0)</f>
        <v>0</v>
      </c>
      <c r="G130" s="144">
        <f>IFERROR((BALCONS!G130/BALCONS!G$134),0)</f>
        <v>0</v>
      </c>
      <c r="H130" s="144">
        <f>IFERROR((BALCONS!H130/BALCONS!H$134),0)</f>
        <v>0</v>
      </c>
      <c r="I130" s="144">
        <f>IFERROR((BALCONS!I130/BALCONS!I$134),0)</f>
        <v>0</v>
      </c>
      <c r="J130" s="144">
        <f>IFERROR((BALCONS!J130/BALCONS!J$134),0)</f>
        <v>0</v>
      </c>
      <c r="K130" s="144">
        <f>IFERROR((BALCONS!K130/BALCONS!K$134),0)</f>
        <v>0</v>
      </c>
      <c r="L130" s="144">
        <f>IFERROR((BALCONS!L130/BALCONS!L$134),0)</f>
        <v>0</v>
      </c>
      <c r="M130" s="144">
        <f>IFERROR((BALCONS!M130/BALCONS!M$134),0)</f>
        <v>0</v>
      </c>
      <c r="N130" s="144">
        <f>IFERROR((BALCONS!N130/BALCONS!N$134),0)</f>
        <v>0</v>
      </c>
      <c r="O130" s="144">
        <f>IFERROR((BALCONS!O130/BALCONS!O$134),0)</f>
        <v>0</v>
      </c>
      <c r="P130" s="144">
        <f>IFERROR((BALCONS!P130/BALCONS!P$134),0)</f>
        <v>0</v>
      </c>
    </row>
    <row r="131" spans="1:16">
      <c r="A131" s="100">
        <v>125</v>
      </c>
      <c r="B131" s="32">
        <v>1907</v>
      </c>
      <c r="C131" s="33" t="s">
        <v>227</v>
      </c>
      <c r="D131" s="144">
        <f>IFERROR((BALCONS!D131/BALCONS!D$134),0)</f>
        <v>0</v>
      </c>
      <c r="E131" s="144">
        <f>IFERROR((BALCONS!E131/BALCONS!E$134),0)</f>
        <v>0</v>
      </c>
      <c r="F131" s="144">
        <f>IFERROR((BALCONS!F131/BALCONS!F$134),0)</f>
        <v>0</v>
      </c>
      <c r="G131" s="144">
        <f>IFERROR((BALCONS!G131/BALCONS!G$134),0)</f>
        <v>0</v>
      </c>
      <c r="H131" s="144">
        <f>IFERROR((BALCONS!H131/BALCONS!H$134),0)</f>
        <v>0</v>
      </c>
      <c r="I131" s="144">
        <f>IFERROR((BALCONS!I131/BALCONS!I$134),0)</f>
        <v>0</v>
      </c>
      <c r="J131" s="144">
        <f>IFERROR((BALCONS!J131/BALCONS!J$134),0)</f>
        <v>0</v>
      </c>
      <c r="K131" s="144">
        <f>IFERROR((BALCONS!K131/BALCONS!K$134),0)</f>
        <v>0</v>
      </c>
      <c r="L131" s="144">
        <f>IFERROR((BALCONS!L131/BALCONS!L$134),0)</f>
        <v>0</v>
      </c>
      <c r="M131" s="144">
        <f>IFERROR((BALCONS!M131/BALCONS!M$134),0)</f>
        <v>0</v>
      </c>
      <c r="N131" s="144">
        <f>IFERROR((BALCONS!N131/BALCONS!N$134),0)</f>
        <v>0</v>
      </c>
      <c r="O131" s="144">
        <f>IFERROR((BALCONS!O131/BALCONS!O$134),0)</f>
        <v>0</v>
      </c>
      <c r="P131" s="144">
        <f>IFERROR((BALCONS!P131/BALCONS!P$134),0)</f>
        <v>0</v>
      </c>
    </row>
    <row r="132" spans="1:16">
      <c r="A132" s="100">
        <v>126</v>
      </c>
      <c r="B132" s="32">
        <v>1990</v>
      </c>
      <c r="C132" s="33" t="s">
        <v>126</v>
      </c>
      <c r="D132" s="144">
        <f>IFERROR((BALCONS!D132/BALCONS!D$134),0)</f>
        <v>0</v>
      </c>
      <c r="E132" s="144">
        <f>IFERROR((BALCONS!E132/BALCONS!E$134),0)</f>
        <v>0</v>
      </c>
      <c r="F132" s="144">
        <f>IFERROR((BALCONS!F132/BALCONS!F$134),0)</f>
        <v>0</v>
      </c>
      <c r="G132" s="144">
        <f>IFERROR((BALCONS!G132/BALCONS!G$134),0)</f>
        <v>0</v>
      </c>
      <c r="H132" s="144">
        <f>IFERROR((BALCONS!H132/BALCONS!H$134),0)</f>
        <v>0</v>
      </c>
      <c r="I132" s="144">
        <f>IFERROR((BALCONS!I132/BALCONS!I$134),0)</f>
        <v>0</v>
      </c>
      <c r="J132" s="144">
        <f>IFERROR((BALCONS!J132/BALCONS!J$134),0)</f>
        <v>0</v>
      </c>
      <c r="K132" s="144">
        <f>IFERROR((BALCONS!K132/BALCONS!K$134),0)</f>
        <v>0</v>
      </c>
      <c r="L132" s="144">
        <f>IFERROR((BALCONS!L132/BALCONS!L$134),0)</f>
        <v>0</v>
      </c>
      <c r="M132" s="144">
        <f>IFERROR((BALCONS!M132/BALCONS!M$134),0)</f>
        <v>0</v>
      </c>
      <c r="N132" s="144">
        <f>IFERROR((BALCONS!N132/BALCONS!N$134),0)</f>
        <v>0</v>
      </c>
      <c r="O132" s="144">
        <f>IFERROR((BALCONS!O132/BALCONS!O$134),0)</f>
        <v>0</v>
      </c>
      <c r="P132" s="144">
        <f>IFERROR((BALCONS!P132/BALCONS!P$134),0)</f>
        <v>0</v>
      </c>
    </row>
    <row r="133" spans="1:16">
      <c r="A133" s="100">
        <v>127</v>
      </c>
      <c r="B133" s="32">
        <v>1999</v>
      </c>
      <c r="C133" s="33" t="s">
        <v>236</v>
      </c>
      <c r="D133" s="144">
        <f>IFERROR((BALCONS!D133/BALCONS!D$134),0)</f>
        <v>0</v>
      </c>
      <c r="E133" s="144">
        <f>IFERROR((BALCONS!E133/BALCONS!E$134),0)</f>
        <v>0</v>
      </c>
      <c r="F133" s="144">
        <f>IFERROR((BALCONS!F133/BALCONS!F$134),0)</f>
        <v>0</v>
      </c>
      <c r="G133" s="144">
        <f>IFERROR((BALCONS!G133/BALCONS!G$134),0)</f>
        <v>0</v>
      </c>
      <c r="H133" s="144">
        <f>IFERROR((BALCONS!H133/BALCONS!H$134),0)</f>
        <v>0</v>
      </c>
      <c r="I133" s="144">
        <f>IFERROR((BALCONS!I133/BALCONS!I$134),0)</f>
        <v>0</v>
      </c>
      <c r="J133" s="144">
        <f>IFERROR((BALCONS!J133/BALCONS!J$134),0)</f>
        <v>0</v>
      </c>
      <c r="K133" s="144">
        <f>IFERROR((BALCONS!K133/BALCONS!K$134),0)</f>
        <v>0</v>
      </c>
      <c r="L133" s="144">
        <f>IFERROR((BALCONS!L133/BALCONS!L$134),0)</f>
        <v>0</v>
      </c>
      <c r="M133" s="144">
        <f>IFERROR((BALCONS!M133/BALCONS!M$134),0)</f>
        <v>0</v>
      </c>
      <c r="N133" s="144">
        <f>IFERROR((BALCONS!N133/BALCONS!N$134),0)</f>
        <v>0</v>
      </c>
      <c r="O133" s="144">
        <f>IFERROR((BALCONS!O133/BALCONS!O$134),0)</f>
        <v>0</v>
      </c>
      <c r="P133" s="144">
        <f>IFERROR((BALCONS!P133/BALCONS!P$134),0)</f>
        <v>0</v>
      </c>
    </row>
    <row r="134" spans="1:16" ht="15">
      <c r="A134" s="100">
        <v>128</v>
      </c>
      <c r="B134" s="32"/>
      <c r="C134" s="44" t="s">
        <v>240</v>
      </c>
      <c r="D134" s="144">
        <f>IFERROR((BALCONS!D134/BALCONS!D$134),0)</f>
        <v>0</v>
      </c>
      <c r="E134" s="144">
        <f>IFERROR((BALCONS!E134/BALCONS!E$134),0)</f>
        <v>0</v>
      </c>
      <c r="F134" s="144">
        <f>IFERROR((BALCONS!F134/BALCONS!F$134),0)</f>
        <v>0</v>
      </c>
      <c r="G134" s="144">
        <f>IFERROR((BALCONS!G134/BALCONS!G$134),0)</f>
        <v>0</v>
      </c>
      <c r="H134" s="144">
        <f>IFERROR((BALCONS!H134/BALCONS!H$134),0)</f>
        <v>0</v>
      </c>
      <c r="I134" s="144">
        <f>IFERROR((BALCONS!I134/BALCONS!I$134),0)</f>
        <v>0</v>
      </c>
      <c r="J134" s="144">
        <f>IFERROR((BALCONS!J134/BALCONS!J$134),0)</f>
        <v>0</v>
      </c>
      <c r="K134" s="144">
        <f>IFERROR((BALCONS!K134/BALCONS!K$134),0)</f>
        <v>0</v>
      </c>
      <c r="L134" s="144">
        <f>IFERROR((BALCONS!L134/BALCONS!L$134),0)</f>
        <v>0</v>
      </c>
      <c r="M134" s="144">
        <f>IFERROR((BALCONS!M134/BALCONS!M$134),0)</f>
        <v>0</v>
      </c>
      <c r="N134" s="144">
        <f>IFERROR((BALCONS!N134/BALCONS!N$134),0)</f>
        <v>1</v>
      </c>
      <c r="O134" s="144">
        <f>IFERROR((BALCONS!O134/BALCONS!O$134),0)</f>
        <v>1</v>
      </c>
      <c r="P134" s="144">
        <f>IFERROR((BALCONS!P134/BALCONS!P$134),0)</f>
        <v>1</v>
      </c>
    </row>
    <row r="135" spans="1:16" ht="15">
      <c r="A135" s="100">
        <v>129</v>
      </c>
      <c r="B135" s="32"/>
      <c r="C135" s="44"/>
      <c r="D135" s="144">
        <f>IFERROR((BALCONS!D135/BALCONS!D$134),0)</f>
        <v>0</v>
      </c>
      <c r="E135" s="144">
        <f>IFERROR((BALCONS!E135/BALCONS!E$134),0)</f>
        <v>0</v>
      </c>
      <c r="F135" s="144">
        <f>IFERROR((BALCONS!F135/BALCONS!F$134),0)</f>
        <v>0</v>
      </c>
      <c r="G135" s="144">
        <f>IFERROR((BALCONS!G135/BALCONS!G$134),0)</f>
        <v>0</v>
      </c>
      <c r="H135" s="144">
        <f>IFERROR((BALCONS!H135/BALCONS!H$134),0)</f>
        <v>0</v>
      </c>
      <c r="I135" s="144">
        <f>IFERROR((BALCONS!I135/BALCONS!I$134),0)</f>
        <v>0</v>
      </c>
      <c r="J135" s="144">
        <f>IFERROR((BALCONS!J135/BALCONS!J$134),0)</f>
        <v>0</v>
      </c>
      <c r="K135" s="144">
        <f>IFERROR((BALCONS!K135/BALCONS!K$134),0)</f>
        <v>0</v>
      </c>
      <c r="L135" s="144">
        <f>IFERROR((BALCONS!L135/BALCONS!L$134),0)</f>
        <v>0</v>
      </c>
      <c r="M135" s="144">
        <f>IFERROR((BALCONS!M135/BALCONS!M$134),0)</f>
        <v>0</v>
      </c>
      <c r="N135" s="144">
        <f>IFERROR((BALCONS!N135/BALCONS!N$134),0)</f>
        <v>0</v>
      </c>
      <c r="O135" s="144">
        <f>IFERROR((BALCONS!O135/BALCONS!O$134),0)</f>
        <v>0</v>
      </c>
      <c r="P135" s="144">
        <f>IFERROR((BALCONS!P135/BALCONS!P$134),0)</f>
        <v>0</v>
      </c>
    </row>
    <row r="136" spans="1:16" ht="15">
      <c r="A136" s="100">
        <v>130</v>
      </c>
      <c r="B136" s="32"/>
      <c r="C136" s="29" t="s">
        <v>713</v>
      </c>
      <c r="D136" s="144">
        <f>IFERROR((BALCONS!D136/BALCONS!D$134),0)</f>
        <v>0</v>
      </c>
      <c r="E136" s="144">
        <f>IFERROR((BALCONS!E136/BALCONS!E$134),0)</f>
        <v>0</v>
      </c>
      <c r="F136" s="144">
        <f>IFERROR((BALCONS!F136/BALCONS!F$134),0)</f>
        <v>0</v>
      </c>
      <c r="G136" s="144">
        <f>IFERROR((BALCONS!G136/BALCONS!G$134),0)</f>
        <v>0</v>
      </c>
      <c r="H136" s="144">
        <f>IFERROR((BALCONS!H136/BALCONS!H$134),0)</f>
        <v>0</v>
      </c>
      <c r="I136" s="144">
        <f>IFERROR((BALCONS!I136/BALCONS!I$134),0)</f>
        <v>0</v>
      </c>
      <c r="J136" s="144">
        <f>IFERROR((BALCONS!J136/BALCONS!J$134),0)</f>
        <v>0</v>
      </c>
      <c r="K136" s="144">
        <f>IFERROR((BALCONS!K136/BALCONS!K$134),0)</f>
        <v>0</v>
      </c>
      <c r="L136" s="144">
        <f>IFERROR((BALCONS!L136/BALCONS!L$134),0)</f>
        <v>0</v>
      </c>
      <c r="M136" s="144">
        <f>IFERROR((BALCONS!M136/BALCONS!M$134),0)</f>
        <v>0</v>
      </c>
      <c r="N136" s="144">
        <f>IFERROR((BALCONS!N136/BALCONS!N$134),0)</f>
        <v>4.9965931621389993E-2</v>
      </c>
      <c r="O136" s="144">
        <f>IFERROR((BALCONS!O136/BALCONS!O$134),0)</f>
        <v>0.19909506083020589</v>
      </c>
      <c r="P136" s="144">
        <f>IFERROR((BALCONS!P136/BALCONS!P$134),0)</f>
        <v>0.33289079952698597</v>
      </c>
    </row>
    <row r="137" spans="1:16" ht="15">
      <c r="A137" s="100">
        <v>131</v>
      </c>
      <c r="B137" s="32"/>
      <c r="C137" s="44"/>
      <c r="D137" s="144">
        <f>IFERROR((BALCONS!D137/BALCONS!D$134),0)</f>
        <v>0</v>
      </c>
      <c r="E137" s="144">
        <f>IFERROR((BALCONS!E137/BALCONS!E$134),0)</f>
        <v>0</v>
      </c>
      <c r="F137" s="144">
        <f>IFERROR((BALCONS!F137/BALCONS!F$134),0)</f>
        <v>0</v>
      </c>
      <c r="G137" s="144">
        <f>IFERROR((BALCONS!G137/BALCONS!G$134),0)</f>
        <v>0</v>
      </c>
      <c r="H137" s="144">
        <f>IFERROR((BALCONS!H137/BALCONS!H$134),0)</f>
        <v>0</v>
      </c>
      <c r="I137" s="144">
        <f>IFERROR((BALCONS!I137/BALCONS!I$134),0)</f>
        <v>0</v>
      </c>
      <c r="J137" s="144">
        <f>IFERROR((BALCONS!J137/BALCONS!J$134),0)</f>
        <v>0</v>
      </c>
      <c r="K137" s="144">
        <f>IFERROR((BALCONS!K137/BALCONS!K$134),0)</f>
        <v>0</v>
      </c>
      <c r="L137" s="144">
        <f>IFERROR((BALCONS!L137/BALCONS!L$134),0)</f>
        <v>0</v>
      </c>
      <c r="M137" s="144">
        <f>IFERROR((BALCONS!M137/BALCONS!M$134),0)</f>
        <v>0</v>
      </c>
      <c r="N137" s="144">
        <f>IFERROR((BALCONS!N137/BALCONS!N$134),0)</f>
        <v>0</v>
      </c>
      <c r="O137" s="144">
        <f>IFERROR((BALCONS!O137/BALCONS!O$134),0)</f>
        <v>0</v>
      </c>
      <c r="P137" s="144">
        <f>IFERROR((BALCONS!P137/BALCONS!P$134),0)</f>
        <v>0</v>
      </c>
    </row>
    <row r="138" spans="1:16" ht="15">
      <c r="A138" s="100">
        <v>132</v>
      </c>
      <c r="B138" s="32"/>
      <c r="C138" s="44" t="s">
        <v>658</v>
      </c>
      <c r="D138" s="144">
        <f>IFERROR((BALCONS!D138/BALCONS!D$134),0)</f>
        <v>0</v>
      </c>
      <c r="E138" s="144">
        <f>IFERROR((BALCONS!E138/BALCONS!E$134),0)</f>
        <v>0</v>
      </c>
      <c r="F138" s="144">
        <f>IFERROR((BALCONS!F138/BALCONS!F$134),0)</f>
        <v>0</v>
      </c>
      <c r="G138" s="144">
        <f>IFERROR((BALCONS!G138/BALCONS!G$134),0)</f>
        <v>0</v>
      </c>
      <c r="H138" s="144">
        <f>IFERROR((BALCONS!H138/BALCONS!H$134),0)</f>
        <v>0</v>
      </c>
      <c r="I138" s="144">
        <f>IFERROR((BALCONS!I138/BALCONS!I$134),0)</f>
        <v>0</v>
      </c>
      <c r="J138" s="144">
        <f>IFERROR((BALCONS!J138/BALCONS!J$134),0)</f>
        <v>0</v>
      </c>
      <c r="K138" s="144">
        <f>IFERROR((BALCONS!K138/BALCONS!K$134),0)</f>
        <v>0</v>
      </c>
      <c r="L138" s="144">
        <f>IFERROR((BALCONS!L138/BALCONS!L$134),0)</f>
        <v>0</v>
      </c>
      <c r="M138" s="144">
        <f>IFERROR((BALCONS!M138/BALCONS!M$134),0)</f>
        <v>0</v>
      </c>
      <c r="N138" s="144">
        <f>IFERROR((BALCONS!N138/BALCONS!N$134),0)</f>
        <v>1.0499659316213901</v>
      </c>
      <c r="O138" s="144">
        <f>IFERROR((BALCONS!O138/BALCONS!O$134),0)</f>
        <v>1.199095060830206</v>
      </c>
      <c r="P138" s="144">
        <f>IFERROR((BALCONS!P138/BALCONS!P$134),0)</f>
        <v>1.3328907995269861</v>
      </c>
    </row>
    <row r="139" spans="1:16">
      <c r="A139" s="100">
        <v>133</v>
      </c>
      <c r="B139" s="32">
        <v>21</v>
      </c>
      <c r="C139" s="33" t="s">
        <v>243</v>
      </c>
      <c r="D139" s="144">
        <f>IFERROR((BALCONS!D139/BALCONS!D$134),0)</f>
        <v>0</v>
      </c>
      <c r="E139" s="144">
        <f>IFERROR((BALCONS!E139/BALCONS!E$134),0)</f>
        <v>0</v>
      </c>
      <c r="F139" s="144">
        <f>IFERROR((BALCONS!F139/BALCONS!F$134),0)</f>
        <v>0</v>
      </c>
      <c r="G139" s="144">
        <f>IFERROR((BALCONS!G139/BALCONS!G$134),0)</f>
        <v>0</v>
      </c>
      <c r="H139" s="144">
        <f>IFERROR((BALCONS!H139/BALCONS!H$134),0)</f>
        <v>0</v>
      </c>
      <c r="I139" s="144">
        <f>IFERROR((BALCONS!I139/BALCONS!I$134),0)</f>
        <v>0</v>
      </c>
      <c r="J139" s="144">
        <f>IFERROR((BALCONS!J139/BALCONS!J$134),0)</f>
        <v>0</v>
      </c>
      <c r="K139" s="144">
        <f>IFERROR((BALCONS!K139/BALCONS!K$134),0)</f>
        <v>0</v>
      </c>
      <c r="L139" s="144">
        <f>IFERROR((BALCONS!L139/BALCONS!L$134),0)</f>
        <v>0</v>
      </c>
      <c r="M139" s="144">
        <f>IFERROR((BALCONS!M139/BALCONS!M$134),0)</f>
        <v>0</v>
      </c>
      <c r="N139" s="144">
        <f>IFERROR((BALCONS!N139/BALCONS!N$134),0)</f>
        <v>0</v>
      </c>
      <c r="O139" s="144">
        <f>IFERROR((BALCONS!O139/BALCONS!O$134),0)</f>
        <v>0</v>
      </c>
      <c r="P139" s="144">
        <f>IFERROR((BALCONS!P139/BALCONS!P$134),0)</f>
        <v>0</v>
      </c>
    </row>
    <row r="140" spans="1:16">
      <c r="A140" s="100">
        <v>134</v>
      </c>
      <c r="B140" s="32">
        <v>2101</v>
      </c>
      <c r="C140" s="33" t="s">
        <v>244</v>
      </c>
      <c r="D140" s="144">
        <f>IFERROR((BALCONS!D140/BALCONS!D$134),0)</f>
        <v>0</v>
      </c>
      <c r="E140" s="144">
        <f>IFERROR((BALCONS!E140/BALCONS!E$134),0)</f>
        <v>0</v>
      </c>
      <c r="F140" s="144">
        <f>IFERROR((BALCONS!F140/BALCONS!F$134),0)</f>
        <v>0</v>
      </c>
      <c r="G140" s="144">
        <f>IFERROR((BALCONS!G140/BALCONS!G$134),0)</f>
        <v>0</v>
      </c>
      <c r="H140" s="144">
        <f>IFERROR((BALCONS!H140/BALCONS!H$134),0)</f>
        <v>0</v>
      </c>
      <c r="I140" s="144">
        <f>IFERROR((BALCONS!I140/BALCONS!I$134),0)</f>
        <v>0</v>
      </c>
      <c r="J140" s="144">
        <f>IFERROR((BALCONS!J140/BALCONS!J$134),0)</f>
        <v>0</v>
      </c>
      <c r="K140" s="144">
        <f>IFERROR((BALCONS!K140/BALCONS!K$134),0)</f>
        <v>0</v>
      </c>
      <c r="L140" s="144">
        <f>IFERROR((BALCONS!L140/BALCONS!L$134),0)</f>
        <v>0</v>
      </c>
      <c r="M140" s="144">
        <f>IFERROR((BALCONS!M140/BALCONS!M$134),0)</f>
        <v>0</v>
      </c>
      <c r="N140" s="144">
        <f>IFERROR((BALCONS!N140/BALCONS!N$134),0)</f>
        <v>1.1121080182174493E-2</v>
      </c>
      <c r="O140" s="144">
        <f>IFERROR((BALCONS!O140/BALCONS!O$134),0)</f>
        <v>1.9645721063512287E-2</v>
      </c>
      <c r="P140" s="144">
        <f>IFERROR((BALCONS!P140/BALCONS!P$134),0)</f>
        <v>1.491477336953786E-2</v>
      </c>
    </row>
    <row r="141" spans="1:16">
      <c r="A141" s="100">
        <v>135</v>
      </c>
      <c r="B141" s="32">
        <v>210105</v>
      </c>
      <c r="C141" s="33" t="s">
        <v>245</v>
      </c>
      <c r="D141" s="144">
        <f>IFERROR((BALCONS!D141/BALCONS!D$134),0)</f>
        <v>0</v>
      </c>
      <c r="E141" s="144">
        <f>IFERROR((BALCONS!E141/BALCONS!E$134),0)</f>
        <v>0</v>
      </c>
      <c r="F141" s="144">
        <f>IFERROR((BALCONS!F141/BALCONS!F$134),0)</f>
        <v>0</v>
      </c>
      <c r="G141" s="144">
        <f>IFERROR((BALCONS!G141/BALCONS!G$134),0)</f>
        <v>0</v>
      </c>
      <c r="H141" s="144">
        <f>IFERROR((BALCONS!H141/BALCONS!H$134),0)</f>
        <v>0</v>
      </c>
      <c r="I141" s="144">
        <f>IFERROR((BALCONS!I141/BALCONS!I$134),0)</f>
        <v>0</v>
      </c>
      <c r="J141" s="144">
        <f>IFERROR((BALCONS!J141/BALCONS!J$134),0)</f>
        <v>0</v>
      </c>
      <c r="K141" s="144">
        <f>IFERROR((BALCONS!K141/BALCONS!K$134),0)</f>
        <v>0</v>
      </c>
      <c r="L141" s="144">
        <f>IFERROR((BALCONS!L141/BALCONS!L$134),0)</f>
        <v>0</v>
      </c>
      <c r="M141" s="144">
        <f>IFERROR((BALCONS!M141/BALCONS!M$134),0)</f>
        <v>0</v>
      </c>
      <c r="N141" s="144">
        <f>IFERROR((BALCONS!N141/BALCONS!N$134),0)</f>
        <v>0</v>
      </c>
      <c r="O141" s="144">
        <f>IFERROR((BALCONS!O141/BALCONS!O$134),0)</f>
        <v>0</v>
      </c>
      <c r="P141" s="144">
        <f>IFERROR((BALCONS!P141/BALCONS!P$134),0)</f>
        <v>0</v>
      </c>
    </row>
    <row r="142" spans="1:16">
      <c r="A142" s="100">
        <v>136</v>
      </c>
      <c r="B142" s="32">
        <v>210110</v>
      </c>
      <c r="C142" s="33" t="s">
        <v>246</v>
      </c>
      <c r="D142" s="144">
        <f>IFERROR((BALCONS!D142/BALCONS!D$134),0)</f>
        <v>0</v>
      </c>
      <c r="E142" s="144">
        <f>IFERROR((BALCONS!E142/BALCONS!E$134),0)</f>
        <v>0</v>
      </c>
      <c r="F142" s="144">
        <f>IFERROR((BALCONS!F142/BALCONS!F$134),0)</f>
        <v>0</v>
      </c>
      <c r="G142" s="144">
        <f>IFERROR((BALCONS!G142/BALCONS!G$134),0)</f>
        <v>0</v>
      </c>
      <c r="H142" s="144">
        <f>IFERROR((BALCONS!H142/BALCONS!H$134),0)</f>
        <v>0</v>
      </c>
      <c r="I142" s="144">
        <f>IFERROR((BALCONS!I142/BALCONS!I$134),0)</f>
        <v>0</v>
      </c>
      <c r="J142" s="144">
        <f>IFERROR((BALCONS!J142/BALCONS!J$134),0)</f>
        <v>0</v>
      </c>
      <c r="K142" s="144">
        <f>IFERROR((BALCONS!K142/BALCONS!K$134),0)</f>
        <v>0</v>
      </c>
      <c r="L142" s="144">
        <f>IFERROR((BALCONS!L142/BALCONS!L$134),0)</f>
        <v>0</v>
      </c>
      <c r="M142" s="144">
        <f>IFERROR((BALCONS!M142/BALCONS!M$134),0)</f>
        <v>0</v>
      </c>
      <c r="N142" s="144">
        <f>IFERROR((BALCONS!N142/BALCONS!N$134),0)</f>
        <v>0</v>
      </c>
      <c r="O142" s="144">
        <f>IFERROR((BALCONS!O142/BALCONS!O$134),0)</f>
        <v>0</v>
      </c>
      <c r="P142" s="144">
        <f>IFERROR((BALCONS!P142/BALCONS!P$134),0)</f>
        <v>0</v>
      </c>
    </row>
    <row r="143" spans="1:16">
      <c r="A143" s="100">
        <v>137</v>
      </c>
      <c r="B143" s="32">
        <v>210115</v>
      </c>
      <c r="C143" s="33" t="s">
        <v>247</v>
      </c>
      <c r="D143" s="144">
        <f>IFERROR((BALCONS!D143/BALCONS!D$134),0)</f>
        <v>0</v>
      </c>
      <c r="E143" s="144">
        <f>IFERROR((BALCONS!E143/BALCONS!E$134),0)</f>
        <v>0</v>
      </c>
      <c r="F143" s="144">
        <f>IFERROR((BALCONS!F143/BALCONS!F$134),0)</f>
        <v>0</v>
      </c>
      <c r="G143" s="144">
        <f>IFERROR((BALCONS!G143/BALCONS!G$134),0)</f>
        <v>0</v>
      </c>
      <c r="H143" s="144">
        <f>IFERROR((BALCONS!H143/BALCONS!H$134),0)</f>
        <v>0</v>
      </c>
      <c r="I143" s="144">
        <f>IFERROR((BALCONS!I143/BALCONS!I$134),0)</f>
        <v>0</v>
      </c>
      <c r="J143" s="144">
        <f>IFERROR((BALCONS!J143/BALCONS!J$134),0)</f>
        <v>0</v>
      </c>
      <c r="K143" s="144">
        <f>IFERROR((BALCONS!K143/BALCONS!K$134),0)</f>
        <v>0</v>
      </c>
      <c r="L143" s="144">
        <f>IFERROR((BALCONS!L143/BALCONS!L$134),0)</f>
        <v>0</v>
      </c>
      <c r="M143" s="144">
        <f>IFERROR((BALCONS!M143/BALCONS!M$134),0)</f>
        <v>0</v>
      </c>
      <c r="N143" s="144">
        <f>IFERROR((BALCONS!N143/BALCONS!N$134),0)</f>
        <v>0</v>
      </c>
      <c r="O143" s="144">
        <f>IFERROR((BALCONS!O143/BALCONS!O$134),0)</f>
        <v>0</v>
      </c>
      <c r="P143" s="144">
        <f>IFERROR((BALCONS!P143/BALCONS!P$134),0)</f>
        <v>0</v>
      </c>
    </row>
    <row r="144" spans="1:16">
      <c r="A144" s="100">
        <v>138</v>
      </c>
      <c r="B144" s="32">
        <v>210120</v>
      </c>
      <c r="C144" s="33" t="s">
        <v>248</v>
      </c>
      <c r="D144" s="144">
        <f>IFERROR((BALCONS!D144/BALCONS!D$134),0)</f>
        <v>0</v>
      </c>
      <c r="E144" s="144">
        <f>IFERROR((BALCONS!E144/BALCONS!E$134),0)</f>
        <v>0</v>
      </c>
      <c r="F144" s="144">
        <f>IFERROR((BALCONS!F144/BALCONS!F$134),0)</f>
        <v>0</v>
      </c>
      <c r="G144" s="144">
        <f>IFERROR((BALCONS!G144/BALCONS!G$134),0)</f>
        <v>0</v>
      </c>
      <c r="H144" s="144">
        <f>IFERROR((BALCONS!H144/BALCONS!H$134),0)</f>
        <v>0</v>
      </c>
      <c r="I144" s="144">
        <f>IFERROR((BALCONS!I144/BALCONS!I$134),0)</f>
        <v>0</v>
      </c>
      <c r="J144" s="144">
        <f>IFERROR((BALCONS!J144/BALCONS!J$134),0)</f>
        <v>0</v>
      </c>
      <c r="K144" s="144">
        <f>IFERROR((BALCONS!K144/BALCONS!K$134),0)</f>
        <v>0</v>
      </c>
      <c r="L144" s="144">
        <f>IFERROR((BALCONS!L144/BALCONS!L$134),0)</f>
        <v>0</v>
      </c>
      <c r="M144" s="144">
        <f>IFERROR((BALCONS!M144/BALCONS!M$134),0)</f>
        <v>0</v>
      </c>
      <c r="N144" s="144">
        <f>IFERROR((BALCONS!N144/BALCONS!N$134),0)</f>
        <v>0</v>
      </c>
      <c r="O144" s="144">
        <f>IFERROR((BALCONS!O144/BALCONS!O$134),0)</f>
        <v>0</v>
      </c>
      <c r="P144" s="144">
        <f>IFERROR((BALCONS!P144/BALCONS!P$134),0)</f>
        <v>0</v>
      </c>
    </row>
    <row r="145" spans="1:16">
      <c r="A145" s="100">
        <v>139</v>
      </c>
      <c r="B145" s="32">
        <v>210125</v>
      </c>
      <c r="C145" s="33" t="s">
        <v>249</v>
      </c>
      <c r="D145" s="144">
        <f>IFERROR((BALCONS!D145/BALCONS!D$134),0)</f>
        <v>0</v>
      </c>
      <c r="E145" s="144">
        <f>IFERROR((BALCONS!E145/BALCONS!E$134),0)</f>
        <v>0</v>
      </c>
      <c r="F145" s="144">
        <f>IFERROR((BALCONS!F145/BALCONS!F$134),0)</f>
        <v>0</v>
      </c>
      <c r="G145" s="144">
        <f>IFERROR((BALCONS!G145/BALCONS!G$134),0)</f>
        <v>0</v>
      </c>
      <c r="H145" s="144">
        <f>IFERROR((BALCONS!H145/BALCONS!H$134),0)</f>
        <v>0</v>
      </c>
      <c r="I145" s="144">
        <f>IFERROR((BALCONS!I145/BALCONS!I$134),0)</f>
        <v>0</v>
      </c>
      <c r="J145" s="144">
        <f>IFERROR((BALCONS!J145/BALCONS!J$134),0)</f>
        <v>0</v>
      </c>
      <c r="K145" s="144">
        <f>IFERROR((BALCONS!K145/BALCONS!K$134),0)</f>
        <v>0</v>
      </c>
      <c r="L145" s="144">
        <f>IFERROR((BALCONS!L145/BALCONS!L$134),0)</f>
        <v>0</v>
      </c>
      <c r="M145" s="144">
        <f>IFERROR((BALCONS!M145/BALCONS!M$134),0)</f>
        <v>0</v>
      </c>
      <c r="N145" s="144">
        <f>IFERROR((BALCONS!N145/BALCONS!N$134),0)</f>
        <v>0</v>
      </c>
      <c r="O145" s="144">
        <f>IFERROR((BALCONS!O145/BALCONS!O$134),0)</f>
        <v>0</v>
      </c>
      <c r="P145" s="144">
        <f>IFERROR((BALCONS!P145/BALCONS!P$134),0)</f>
        <v>0</v>
      </c>
    </row>
    <row r="146" spans="1:16">
      <c r="A146" s="100">
        <v>140</v>
      </c>
      <c r="B146" s="32">
        <v>210130</v>
      </c>
      <c r="C146" s="33" t="s">
        <v>250</v>
      </c>
      <c r="D146" s="144">
        <f>IFERROR((BALCONS!D146/BALCONS!D$134),0)</f>
        <v>0</v>
      </c>
      <c r="E146" s="144">
        <f>IFERROR((BALCONS!E146/BALCONS!E$134),0)</f>
        <v>0</v>
      </c>
      <c r="F146" s="144">
        <f>IFERROR((BALCONS!F146/BALCONS!F$134),0)</f>
        <v>0</v>
      </c>
      <c r="G146" s="144">
        <f>IFERROR((BALCONS!G146/BALCONS!G$134),0)</f>
        <v>0</v>
      </c>
      <c r="H146" s="144">
        <f>IFERROR((BALCONS!H146/BALCONS!H$134),0)</f>
        <v>0</v>
      </c>
      <c r="I146" s="144">
        <f>IFERROR((BALCONS!I146/BALCONS!I$134),0)</f>
        <v>0</v>
      </c>
      <c r="J146" s="144">
        <f>IFERROR((BALCONS!J146/BALCONS!J$134),0)</f>
        <v>0</v>
      </c>
      <c r="K146" s="144">
        <f>IFERROR((BALCONS!K146/BALCONS!K$134),0)</f>
        <v>0</v>
      </c>
      <c r="L146" s="144">
        <f>IFERROR((BALCONS!L146/BALCONS!L$134),0)</f>
        <v>0</v>
      </c>
      <c r="M146" s="144">
        <f>IFERROR((BALCONS!M146/BALCONS!M$134),0)</f>
        <v>0</v>
      </c>
      <c r="N146" s="144">
        <f>IFERROR((BALCONS!N146/BALCONS!N$134),0)</f>
        <v>0</v>
      </c>
      <c r="O146" s="144">
        <f>IFERROR((BALCONS!O146/BALCONS!O$134),0)</f>
        <v>0</v>
      </c>
      <c r="P146" s="144">
        <f>IFERROR((BALCONS!P146/BALCONS!P$134),0)</f>
        <v>0</v>
      </c>
    </row>
    <row r="147" spans="1:16">
      <c r="A147" s="100">
        <v>141</v>
      </c>
      <c r="B147" s="32">
        <v>210135</v>
      </c>
      <c r="C147" s="33" t="s">
        <v>251</v>
      </c>
      <c r="D147" s="144">
        <f>IFERROR((BALCONS!D147/BALCONS!D$134),0)</f>
        <v>0</v>
      </c>
      <c r="E147" s="144">
        <f>IFERROR((BALCONS!E147/BALCONS!E$134),0)</f>
        <v>0</v>
      </c>
      <c r="F147" s="144">
        <f>IFERROR((BALCONS!F147/BALCONS!F$134),0)</f>
        <v>0</v>
      </c>
      <c r="G147" s="144">
        <f>IFERROR((BALCONS!G147/BALCONS!G$134),0)</f>
        <v>0</v>
      </c>
      <c r="H147" s="144">
        <f>IFERROR((BALCONS!H147/BALCONS!H$134),0)</f>
        <v>0</v>
      </c>
      <c r="I147" s="144">
        <f>IFERROR((BALCONS!I147/BALCONS!I$134),0)</f>
        <v>0</v>
      </c>
      <c r="J147" s="144">
        <f>IFERROR((BALCONS!J147/BALCONS!J$134),0)</f>
        <v>0</v>
      </c>
      <c r="K147" s="144">
        <f>IFERROR((BALCONS!K147/BALCONS!K$134),0)</f>
        <v>0</v>
      </c>
      <c r="L147" s="144">
        <f>IFERROR((BALCONS!L147/BALCONS!L$134),0)</f>
        <v>0</v>
      </c>
      <c r="M147" s="144">
        <f>IFERROR((BALCONS!M147/BALCONS!M$134),0)</f>
        <v>0</v>
      </c>
      <c r="N147" s="144">
        <f>IFERROR((BALCONS!N147/BALCONS!N$134),0)</f>
        <v>0</v>
      </c>
      <c r="O147" s="144">
        <f>IFERROR((BALCONS!O147/BALCONS!O$134),0)</f>
        <v>0</v>
      </c>
      <c r="P147" s="144">
        <f>IFERROR((BALCONS!P147/BALCONS!P$134),0)</f>
        <v>0</v>
      </c>
    </row>
    <row r="148" spans="1:16">
      <c r="A148" s="100">
        <v>142</v>
      </c>
      <c r="B148" s="32">
        <v>210140</v>
      </c>
      <c r="C148" s="33" t="s">
        <v>252</v>
      </c>
      <c r="D148" s="144">
        <f>IFERROR((BALCONS!D148/BALCONS!D$134),0)</f>
        <v>0</v>
      </c>
      <c r="E148" s="144">
        <f>IFERROR((BALCONS!E148/BALCONS!E$134),0)</f>
        <v>0</v>
      </c>
      <c r="F148" s="144">
        <f>IFERROR((BALCONS!F148/BALCONS!F$134),0)</f>
        <v>0</v>
      </c>
      <c r="G148" s="144">
        <f>IFERROR((BALCONS!G148/BALCONS!G$134),0)</f>
        <v>0</v>
      </c>
      <c r="H148" s="144">
        <f>IFERROR((BALCONS!H148/BALCONS!H$134),0)</f>
        <v>0</v>
      </c>
      <c r="I148" s="144">
        <f>IFERROR((BALCONS!I148/BALCONS!I$134),0)</f>
        <v>0</v>
      </c>
      <c r="J148" s="144">
        <f>IFERROR((BALCONS!J148/BALCONS!J$134),0)</f>
        <v>0</v>
      </c>
      <c r="K148" s="144">
        <f>IFERROR((BALCONS!K148/BALCONS!K$134),0)</f>
        <v>0</v>
      </c>
      <c r="L148" s="144">
        <f>IFERROR((BALCONS!L148/BALCONS!L$134),0)</f>
        <v>0</v>
      </c>
      <c r="M148" s="144">
        <f>IFERROR((BALCONS!M148/BALCONS!M$134),0)</f>
        <v>0</v>
      </c>
      <c r="N148" s="144">
        <f>IFERROR((BALCONS!N148/BALCONS!N$134),0)</f>
        <v>0</v>
      </c>
      <c r="O148" s="144">
        <f>IFERROR((BALCONS!O148/BALCONS!O$134),0)</f>
        <v>0</v>
      </c>
      <c r="P148" s="144">
        <f>IFERROR((BALCONS!P148/BALCONS!P$134),0)</f>
        <v>0</v>
      </c>
    </row>
    <row r="149" spans="1:16">
      <c r="A149" s="100">
        <v>143</v>
      </c>
      <c r="B149" s="32">
        <v>210145</v>
      </c>
      <c r="C149" s="33" t="s">
        <v>253</v>
      </c>
      <c r="D149" s="144">
        <f>IFERROR((BALCONS!D149/BALCONS!D$134),0)</f>
        <v>0</v>
      </c>
      <c r="E149" s="144">
        <f>IFERROR((BALCONS!E149/BALCONS!E$134),0)</f>
        <v>0</v>
      </c>
      <c r="F149" s="144">
        <f>IFERROR((BALCONS!F149/BALCONS!F$134),0)</f>
        <v>0</v>
      </c>
      <c r="G149" s="144">
        <f>IFERROR((BALCONS!G149/BALCONS!G$134),0)</f>
        <v>0</v>
      </c>
      <c r="H149" s="144">
        <f>IFERROR((BALCONS!H149/BALCONS!H$134),0)</f>
        <v>0</v>
      </c>
      <c r="I149" s="144">
        <f>IFERROR((BALCONS!I149/BALCONS!I$134),0)</f>
        <v>0</v>
      </c>
      <c r="J149" s="144">
        <f>IFERROR((BALCONS!J149/BALCONS!J$134),0)</f>
        <v>0</v>
      </c>
      <c r="K149" s="144">
        <f>IFERROR((BALCONS!K149/BALCONS!K$134),0)</f>
        <v>0</v>
      </c>
      <c r="L149" s="144">
        <f>IFERROR((BALCONS!L149/BALCONS!L$134),0)</f>
        <v>0</v>
      </c>
      <c r="M149" s="144">
        <f>IFERROR((BALCONS!M149/BALCONS!M$134),0)</f>
        <v>0</v>
      </c>
      <c r="N149" s="144">
        <f>IFERROR((BALCONS!N149/BALCONS!N$134),0)</f>
        <v>0</v>
      </c>
      <c r="O149" s="144">
        <f>IFERROR((BALCONS!O149/BALCONS!O$134),0)</f>
        <v>0</v>
      </c>
      <c r="P149" s="144">
        <f>IFERROR((BALCONS!P149/BALCONS!P$134),0)</f>
        <v>0</v>
      </c>
    </row>
    <row r="150" spans="1:16">
      <c r="A150" s="100">
        <v>144</v>
      </c>
      <c r="B150" s="32">
        <v>210150</v>
      </c>
      <c r="C150" s="33" t="s">
        <v>254</v>
      </c>
      <c r="D150" s="144">
        <f>IFERROR((BALCONS!D150/BALCONS!D$134),0)</f>
        <v>0</v>
      </c>
      <c r="E150" s="144">
        <f>IFERROR((BALCONS!E150/BALCONS!E$134),0)</f>
        <v>0</v>
      </c>
      <c r="F150" s="144">
        <f>IFERROR((BALCONS!F150/BALCONS!F$134),0)</f>
        <v>0</v>
      </c>
      <c r="G150" s="144">
        <f>IFERROR((BALCONS!G150/BALCONS!G$134),0)</f>
        <v>0</v>
      </c>
      <c r="H150" s="144">
        <f>IFERROR((BALCONS!H150/BALCONS!H$134),0)</f>
        <v>0</v>
      </c>
      <c r="I150" s="144">
        <f>IFERROR((BALCONS!I150/BALCONS!I$134),0)</f>
        <v>0</v>
      </c>
      <c r="J150" s="144">
        <f>IFERROR((BALCONS!J150/BALCONS!J$134),0)</f>
        <v>0</v>
      </c>
      <c r="K150" s="144">
        <f>IFERROR((BALCONS!K150/BALCONS!K$134),0)</f>
        <v>0</v>
      </c>
      <c r="L150" s="144">
        <f>IFERROR((BALCONS!L150/BALCONS!L$134),0)</f>
        <v>0</v>
      </c>
      <c r="M150" s="144">
        <f>IFERROR((BALCONS!M150/BALCONS!M$134),0)</f>
        <v>0</v>
      </c>
      <c r="N150" s="144">
        <f>IFERROR((BALCONS!N150/BALCONS!N$134),0)</f>
        <v>0</v>
      </c>
      <c r="O150" s="144">
        <f>IFERROR((BALCONS!O150/BALCONS!O$134),0)</f>
        <v>0</v>
      </c>
      <c r="P150" s="144">
        <f>IFERROR((BALCONS!P150/BALCONS!P$134),0)</f>
        <v>0</v>
      </c>
    </row>
    <row r="151" spans="1:16">
      <c r="A151" s="100">
        <v>145</v>
      </c>
      <c r="B151" s="32">
        <v>210155</v>
      </c>
      <c r="C151" s="33" t="s">
        <v>255</v>
      </c>
      <c r="D151" s="144">
        <f>IFERROR((BALCONS!D151/BALCONS!D$134),0)</f>
        <v>0</v>
      </c>
      <c r="E151" s="144">
        <f>IFERROR((BALCONS!E151/BALCONS!E$134),0)</f>
        <v>0</v>
      </c>
      <c r="F151" s="144">
        <f>IFERROR((BALCONS!F151/BALCONS!F$134),0)</f>
        <v>0</v>
      </c>
      <c r="G151" s="144">
        <f>IFERROR((BALCONS!G151/BALCONS!G$134),0)</f>
        <v>0</v>
      </c>
      <c r="H151" s="144">
        <f>IFERROR((BALCONS!H151/BALCONS!H$134),0)</f>
        <v>0</v>
      </c>
      <c r="I151" s="144">
        <f>IFERROR((BALCONS!I151/BALCONS!I$134),0)</f>
        <v>0</v>
      </c>
      <c r="J151" s="144">
        <f>IFERROR((BALCONS!J151/BALCONS!J$134),0)</f>
        <v>0</v>
      </c>
      <c r="K151" s="144">
        <f>IFERROR((BALCONS!K151/BALCONS!K$134),0)</f>
        <v>0</v>
      </c>
      <c r="L151" s="144">
        <f>IFERROR((BALCONS!L151/BALCONS!L$134),0)</f>
        <v>0</v>
      </c>
      <c r="M151" s="144">
        <f>IFERROR((BALCONS!M151/BALCONS!M$134),0)</f>
        <v>0</v>
      </c>
      <c r="N151" s="144">
        <f>IFERROR((BALCONS!N151/BALCONS!N$134),0)</f>
        <v>0</v>
      </c>
      <c r="O151" s="144">
        <f>IFERROR((BALCONS!O151/BALCONS!O$134),0)</f>
        <v>0</v>
      </c>
      <c r="P151" s="144">
        <f>IFERROR((BALCONS!P151/BALCONS!P$134),0)</f>
        <v>0</v>
      </c>
    </row>
    <row r="152" spans="1:16">
      <c r="A152" s="100">
        <v>146</v>
      </c>
      <c r="B152" s="32">
        <v>2102</v>
      </c>
      <c r="C152" s="33" t="s">
        <v>256</v>
      </c>
      <c r="D152" s="144">
        <f>IFERROR((BALCONS!D152/BALCONS!D$134),0)</f>
        <v>0</v>
      </c>
      <c r="E152" s="144">
        <f>IFERROR((BALCONS!E152/BALCONS!E$134),0)</f>
        <v>0</v>
      </c>
      <c r="F152" s="144">
        <f>IFERROR((BALCONS!F152/BALCONS!F$134),0)</f>
        <v>0</v>
      </c>
      <c r="G152" s="144">
        <f>IFERROR((BALCONS!G152/BALCONS!G$134),0)</f>
        <v>0</v>
      </c>
      <c r="H152" s="144">
        <f>IFERROR((BALCONS!H152/BALCONS!H$134),0)</f>
        <v>0</v>
      </c>
      <c r="I152" s="144">
        <f>IFERROR((BALCONS!I152/BALCONS!I$134),0)</f>
        <v>0</v>
      </c>
      <c r="J152" s="144">
        <f>IFERROR((BALCONS!J152/BALCONS!J$134),0)</f>
        <v>0</v>
      </c>
      <c r="K152" s="144">
        <f>IFERROR((BALCONS!K152/BALCONS!K$134),0)</f>
        <v>0</v>
      </c>
      <c r="L152" s="144">
        <f>IFERROR((BALCONS!L152/BALCONS!L$134),0)</f>
        <v>0</v>
      </c>
      <c r="M152" s="144">
        <f>IFERROR((BALCONS!M152/BALCONS!M$134),0)</f>
        <v>0</v>
      </c>
      <c r="N152" s="144">
        <f>IFERROR((BALCONS!N152/BALCONS!N$134),0)</f>
        <v>0</v>
      </c>
      <c r="O152" s="144">
        <f>IFERROR((BALCONS!O152/BALCONS!O$134),0)</f>
        <v>0</v>
      </c>
      <c r="P152" s="144">
        <f>IFERROR((BALCONS!P152/BALCONS!P$134),0)</f>
        <v>0</v>
      </c>
    </row>
    <row r="153" spans="1:16">
      <c r="A153" s="100">
        <v>147</v>
      </c>
      <c r="B153" s="32">
        <v>210215</v>
      </c>
      <c r="C153" s="33" t="s">
        <v>259</v>
      </c>
      <c r="D153" s="144">
        <f>IFERROR((BALCONS!D153/BALCONS!D$134),0)</f>
        <v>0</v>
      </c>
      <c r="E153" s="144">
        <f>IFERROR((BALCONS!E153/BALCONS!E$134),0)</f>
        <v>0</v>
      </c>
      <c r="F153" s="144">
        <f>IFERROR((BALCONS!F153/BALCONS!F$134),0)</f>
        <v>0</v>
      </c>
      <c r="G153" s="144">
        <f>IFERROR((BALCONS!G153/BALCONS!G$134),0)</f>
        <v>0</v>
      </c>
      <c r="H153" s="144">
        <f>IFERROR((BALCONS!H153/BALCONS!H$134),0)</f>
        <v>0</v>
      </c>
      <c r="I153" s="144">
        <f>IFERROR((BALCONS!I153/BALCONS!I$134),0)</f>
        <v>0</v>
      </c>
      <c r="J153" s="144">
        <f>IFERROR((BALCONS!J153/BALCONS!J$134),0)</f>
        <v>0</v>
      </c>
      <c r="K153" s="144">
        <f>IFERROR((BALCONS!K153/BALCONS!K$134),0)</f>
        <v>0</v>
      </c>
      <c r="L153" s="144">
        <f>IFERROR((BALCONS!L153/BALCONS!L$134),0)</f>
        <v>0</v>
      </c>
      <c r="M153" s="144">
        <f>IFERROR((BALCONS!M153/BALCONS!M$134),0)</f>
        <v>0</v>
      </c>
      <c r="N153" s="144">
        <f>IFERROR((BALCONS!N153/BALCONS!N$134),0)</f>
        <v>0</v>
      </c>
      <c r="O153" s="144">
        <f>IFERROR((BALCONS!O153/BALCONS!O$134),0)</f>
        <v>0</v>
      </c>
      <c r="P153" s="144">
        <f>IFERROR((BALCONS!P153/BALCONS!P$134),0)</f>
        <v>0</v>
      </c>
    </row>
    <row r="154" spans="1:16">
      <c r="A154" s="100">
        <v>148</v>
      </c>
      <c r="B154" s="32">
        <v>2103</v>
      </c>
      <c r="C154" s="33" t="s">
        <v>260</v>
      </c>
      <c r="D154" s="144">
        <f>IFERROR((BALCONS!D154/BALCONS!D$134),0)</f>
        <v>0</v>
      </c>
      <c r="E154" s="144">
        <f>IFERROR((BALCONS!E154/BALCONS!E$134),0)</f>
        <v>0</v>
      </c>
      <c r="F154" s="144">
        <f>IFERROR((BALCONS!F154/BALCONS!F$134),0)</f>
        <v>0</v>
      </c>
      <c r="G154" s="144">
        <f>IFERROR((BALCONS!G154/BALCONS!G$134),0)</f>
        <v>0</v>
      </c>
      <c r="H154" s="144">
        <f>IFERROR((BALCONS!H154/BALCONS!H$134),0)</f>
        <v>0</v>
      </c>
      <c r="I154" s="144">
        <f>IFERROR((BALCONS!I154/BALCONS!I$134),0)</f>
        <v>0</v>
      </c>
      <c r="J154" s="144">
        <f>IFERROR((BALCONS!J154/BALCONS!J$134),0)</f>
        <v>0</v>
      </c>
      <c r="K154" s="144">
        <f>IFERROR((BALCONS!K154/BALCONS!K$134),0)</f>
        <v>0</v>
      </c>
      <c r="L154" s="144">
        <f>IFERROR((BALCONS!L154/BALCONS!L$134),0)</f>
        <v>0</v>
      </c>
      <c r="M154" s="144">
        <f>IFERROR((BALCONS!M154/BALCONS!M$134),0)</f>
        <v>0</v>
      </c>
      <c r="N154" s="144">
        <f>IFERROR((BALCONS!N154/BALCONS!N$134),0)</f>
        <v>0</v>
      </c>
      <c r="O154" s="144">
        <f>IFERROR((BALCONS!O154/BALCONS!O$134),0)</f>
        <v>0</v>
      </c>
      <c r="P154" s="144">
        <f>IFERROR((BALCONS!P154/BALCONS!P$134),0)</f>
        <v>0</v>
      </c>
    </row>
    <row r="155" spans="1:16">
      <c r="A155" s="100">
        <v>149</v>
      </c>
      <c r="B155" s="32">
        <v>2104</v>
      </c>
      <c r="C155" s="33" t="s">
        <v>262</v>
      </c>
      <c r="D155" s="144">
        <f>IFERROR((BALCONS!D155/BALCONS!D$134),0)</f>
        <v>0</v>
      </c>
      <c r="E155" s="144">
        <f>IFERROR((BALCONS!E155/BALCONS!E$134),0)</f>
        <v>0</v>
      </c>
      <c r="F155" s="144">
        <f>IFERROR((BALCONS!F155/BALCONS!F$134),0)</f>
        <v>0</v>
      </c>
      <c r="G155" s="144">
        <f>IFERROR((BALCONS!G155/BALCONS!G$134),0)</f>
        <v>0</v>
      </c>
      <c r="H155" s="144">
        <f>IFERROR((BALCONS!H155/BALCONS!H$134),0)</f>
        <v>0</v>
      </c>
      <c r="I155" s="144">
        <f>IFERROR((BALCONS!I155/BALCONS!I$134),0)</f>
        <v>0</v>
      </c>
      <c r="J155" s="144">
        <f>IFERROR((BALCONS!J155/BALCONS!J$134),0)</f>
        <v>0</v>
      </c>
      <c r="K155" s="144">
        <f>IFERROR((BALCONS!K155/BALCONS!K$134),0)</f>
        <v>0</v>
      </c>
      <c r="L155" s="144">
        <f>IFERROR((BALCONS!L155/BALCONS!L$134),0)</f>
        <v>0</v>
      </c>
      <c r="M155" s="144">
        <f>IFERROR((BALCONS!M155/BALCONS!M$134),0)</f>
        <v>0</v>
      </c>
      <c r="N155" s="144">
        <f>IFERROR((BALCONS!N155/BALCONS!N$134),0)</f>
        <v>0</v>
      </c>
      <c r="O155" s="144">
        <f>IFERROR((BALCONS!O155/BALCONS!O$134),0)</f>
        <v>0</v>
      </c>
      <c r="P155" s="144">
        <f>IFERROR((BALCONS!P155/BALCONS!P$134),0)</f>
        <v>0</v>
      </c>
    </row>
    <row r="156" spans="1:16">
      <c r="A156" s="100">
        <v>150</v>
      </c>
      <c r="B156" s="32">
        <v>2105</v>
      </c>
      <c r="C156" s="33" t="s">
        <v>263</v>
      </c>
      <c r="D156" s="144">
        <f>IFERROR((BALCONS!D156/BALCONS!D$134),0)</f>
        <v>0</v>
      </c>
      <c r="E156" s="144">
        <f>IFERROR((BALCONS!E156/BALCONS!E$134),0)</f>
        <v>0</v>
      </c>
      <c r="F156" s="144">
        <f>IFERROR((BALCONS!F156/BALCONS!F$134),0)</f>
        <v>0</v>
      </c>
      <c r="G156" s="144">
        <f>IFERROR((BALCONS!G156/BALCONS!G$134),0)</f>
        <v>0</v>
      </c>
      <c r="H156" s="144">
        <f>IFERROR((BALCONS!H156/BALCONS!H$134),0)</f>
        <v>0</v>
      </c>
      <c r="I156" s="144">
        <f>IFERROR((BALCONS!I156/BALCONS!I$134),0)</f>
        <v>0</v>
      </c>
      <c r="J156" s="144">
        <f>IFERROR((BALCONS!J156/BALCONS!J$134),0)</f>
        <v>0</v>
      </c>
      <c r="K156" s="144">
        <f>IFERROR((BALCONS!K156/BALCONS!K$134),0)</f>
        <v>0</v>
      </c>
      <c r="L156" s="144">
        <f>IFERROR((BALCONS!L156/BALCONS!L$134),0)</f>
        <v>0</v>
      </c>
      <c r="M156" s="144">
        <f>IFERROR((BALCONS!M156/BALCONS!M$134),0)</f>
        <v>0</v>
      </c>
      <c r="N156" s="144">
        <f>IFERROR((BALCONS!N156/BALCONS!N$134),0)</f>
        <v>0</v>
      </c>
      <c r="O156" s="144">
        <f>IFERROR((BALCONS!O156/BALCONS!O$134),0)</f>
        <v>0</v>
      </c>
      <c r="P156" s="144">
        <f>IFERROR((BALCONS!P156/BALCONS!P$134),0)</f>
        <v>0</v>
      </c>
    </row>
    <row r="157" spans="1:16">
      <c r="A157" s="100">
        <v>151</v>
      </c>
      <c r="B157" s="32">
        <v>22</v>
      </c>
      <c r="C157" s="33" t="s">
        <v>20</v>
      </c>
      <c r="D157" s="144">
        <f>IFERROR((BALCONS!D157/BALCONS!D$134),0)</f>
        <v>0</v>
      </c>
      <c r="E157" s="144">
        <f>IFERROR((BALCONS!E157/BALCONS!E$134),0)</f>
        <v>0</v>
      </c>
      <c r="F157" s="144">
        <f>IFERROR((BALCONS!F157/BALCONS!F$134),0)</f>
        <v>0</v>
      </c>
      <c r="G157" s="144">
        <f>IFERROR((BALCONS!G157/BALCONS!G$134),0)</f>
        <v>0</v>
      </c>
      <c r="H157" s="144">
        <f>IFERROR((BALCONS!H157/BALCONS!H$134),0)</f>
        <v>0</v>
      </c>
      <c r="I157" s="144">
        <f>IFERROR((BALCONS!I157/BALCONS!I$134),0)</f>
        <v>0</v>
      </c>
      <c r="J157" s="144">
        <f>IFERROR((BALCONS!J157/BALCONS!J$134),0)</f>
        <v>0</v>
      </c>
      <c r="K157" s="144">
        <f>IFERROR((BALCONS!K157/BALCONS!K$134),0)</f>
        <v>0</v>
      </c>
      <c r="L157" s="144">
        <f>IFERROR((BALCONS!L157/BALCONS!L$134),0)</f>
        <v>0</v>
      </c>
      <c r="M157" s="144">
        <f>IFERROR((BALCONS!M157/BALCONS!M$134),0)</f>
        <v>0</v>
      </c>
      <c r="N157" s="144">
        <f>IFERROR((BALCONS!N157/BALCONS!N$134),0)</f>
        <v>0</v>
      </c>
      <c r="O157" s="144">
        <f>IFERROR((BALCONS!O157/BALCONS!O$134),0)</f>
        <v>0</v>
      </c>
      <c r="P157" s="144">
        <f>IFERROR((BALCONS!P157/BALCONS!P$134),0)</f>
        <v>0</v>
      </c>
    </row>
    <row r="158" spans="1:16">
      <c r="A158" s="100">
        <v>152</v>
      </c>
      <c r="B158" s="32">
        <v>2201</v>
      </c>
      <c r="C158" s="33" t="s">
        <v>264</v>
      </c>
      <c r="D158" s="144">
        <f>IFERROR((BALCONS!D158/BALCONS!D$134),0)</f>
        <v>0</v>
      </c>
      <c r="E158" s="144">
        <f>IFERROR((BALCONS!E158/BALCONS!E$134),0)</f>
        <v>0</v>
      </c>
      <c r="F158" s="144">
        <f>IFERROR((BALCONS!F158/BALCONS!F$134),0)</f>
        <v>0</v>
      </c>
      <c r="G158" s="144">
        <f>IFERROR((BALCONS!G158/BALCONS!G$134),0)</f>
        <v>0</v>
      </c>
      <c r="H158" s="144">
        <f>IFERROR((BALCONS!H158/BALCONS!H$134),0)</f>
        <v>0</v>
      </c>
      <c r="I158" s="144">
        <f>IFERROR((BALCONS!I158/BALCONS!I$134),0)</f>
        <v>0</v>
      </c>
      <c r="J158" s="144">
        <f>IFERROR((BALCONS!J158/BALCONS!J$134),0)</f>
        <v>0</v>
      </c>
      <c r="K158" s="144">
        <f>IFERROR((BALCONS!K158/BALCONS!K$134),0)</f>
        <v>0</v>
      </c>
      <c r="L158" s="144">
        <f>IFERROR((BALCONS!L158/BALCONS!L$134),0)</f>
        <v>0</v>
      </c>
      <c r="M158" s="144">
        <f>IFERROR((BALCONS!M158/BALCONS!M$134),0)</f>
        <v>0</v>
      </c>
      <c r="N158" s="144">
        <f>IFERROR((BALCONS!N158/BALCONS!N$134),0)</f>
        <v>0</v>
      </c>
      <c r="O158" s="144">
        <f>IFERROR((BALCONS!O158/BALCONS!O$134),0)</f>
        <v>0</v>
      </c>
      <c r="P158" s="144">
        <f>IFERROR((BALCONS!P158/BALCONS!P$134),0)</f>
        <v>0</v>
      </c>
    </row>
    <row r="159" spans="1:16">
      <c r="A159" s="100">
        <v>153</v>
      </c>
      <c r="B159" s="32">
        <v>2202</v>
      </c>
      <c r="C159" s="33" t="s">
        <v>24</v>
      </c>
      <c r="D159" s="144">
        <f>IFERROR((BALCONS!D159/BALCONS!D$134),0)</f>
        <v>0</v>
      </c>
      <c r="E159" s="144">
        <f>IFERROR((BALCONS!E159/BALCONS!E$134),0)</f>
        <v>0</v>
      </c>
      <c r="F159" s="144">
        <f>IFERROR((BALCONS!F159/BALCONS!F$134),0)</f>
        <v>0</v>
      </c>
      <c r="G159" s="144">
        <f>IFERROR((BALCONS!G159/BALCONS!G$134),0)</f>
        <v>0</v>
      </c>
      <c r="H159" s="144">
        <f>IFERROR((BALCONS!H159/BALCONS!H$134),0)</f>
        <v>0</v>
      </c>
      <c r="I159" s="144">
        <f>IFERROR((BALCONS!I159/BALCONS!I$134),0)</f>
        <v>0</v>
      </c>
      <c r="J159" s="144">
        <f>IFERROR((BALCONS!J159/BALCONS!J$134),0)</f>
        <v>0</v>
      </c>
      <c r="K159" s="144">
        <f>IFERROR((BALCONS!K159/BALCONS!K$134),0)</f>
        <v>0</v>
      </c>
      <c r="L159" s="144">
        <f>IFERROR((BALCONS!L159/BALCONS!L$134),0)</f>
        <v>0</v>
      </c>
      <c r="M159" s="144">
        <f>IFERROR((BALCONS!M159/BALCONS!M$134),0)</f>
        <v>0</v>
      </c>
      <c r="N159" s="144">
        <f>IFERROR((BALCONS!N159/BALCONS!N$134),0)</f>
        <v>0</v>
      </c>
      <c r="O159" s="144">
        <f>IFERROR((BALCONS!O159/BALCONS!O$134),0)</f>
        <v>0</v>
      </c>
      <c r="P159" s="144">
        <f>IFERROR((BALCONS!P159/BALCONS!P$134),0)</f>
        <v>0</v>
      </c>
    </row>
    <row r="160" spans="1:16">
      <c r="A160" s="100">
        <v>154</v>
      </c>
      <c r="B160" s="32">
        <v>2203</v>
      </c>
      <c r="C160" s="33" t="s">
        <v>265</v>
      </c>
      <c r="D160" s="144">
        <f>IFERROR((BALCONS!D160/BALCONS!D$134),0)</f>
        <v>0</v>
      </c>
      <c r="E160" s="144">
        <f>IFERROR((BALCONS!E160/BALCONS!E$134),0)</f>
        <v>0</v>
      </c>
      <c r="F160" s="144">
        <f>IFERROR((BALCONS!F160/BALCONS!F$134),0)</f>
        <v>0</v>
      </c>
      <c r="G160" s="144">
        <f>IFERROR((BALCONS!G160/BALCONS!G$134),0)</f>
        <v>0</v>
      </c>
      <c r="H160" s="144">
        <f>IFERROR((BALCONS!H160/BALCONS!H$134),0)</f>
        <v>0</v>
      </c>
      <c r="I160" s="144">
        <f>IFERROR((BALCONS!I160/BALCONS!I$134),0)</f>
        <v>0</v>
      </c>
      <c r="J160" s="144">
        <f>IFERROR((BALCONS!J160/BALCONS!J$134),0)</f>
        <v>0</v>
      </c>
      <c r="K160" s="144">
        <f>IFERROR((BALCONS!K160/BALCONS!K$134),0)</f>
        <v>0</v>
      </c>
      <c r="L160" s="144">
        <f>IFERROR((BALCONS!L160/BALCONS!L$134),0)</f>
        <v>0</v>
      </c>
      <c r="M160" s="144">
        <f>IFERROR((BALCONS!M160/BALCONS!M$134),0)</f>
        <v>0</v>
      </c>
      <c r="N160" s="144">
        <f>IFERROR((BALCONS!N160/BALCONS!N$134),0)</f>
        <v>0</v>
      </c>
      <c r="O160" s="144">
        <f>IFERROR((BALCONS!O160/BALCONS!O$134),0)</f>
        <v>0</v>
      </c>
      <c r="P160" s="144">
        <f>IFERROR((BALCONS!P160/BALCONS!P$134),0)</f>
        <v>0</v>
      </c>
    </row>
    <row r="161" spans="1:16">
      <c r="A161" s="100">
        <v>155</v>
      </c>
      <c r="B161" s="32">
        <v>23</v>
      </c>
      <c r="C161" s="33" t="s">
        <v>266</v>
      </c>
      <c r="D161" s="144">
        <f>IFERROR((BALCONS!D161/BALCONS!D$134),0)</f>
        <v>0</v>
      </c>
      <c r="E161" s="144">
        <f>IFERROR((BALCONS!E161/BALCONS!E$134),0)</f>
        <v>0</v>
      </c>
      <c r="F161" s="144">
        <f>IFERROR((BALCONS!F161/BALCONS!F$134),0)</f>
        <v>0</v>
      </c>
      <c r="G161" s="144">
        <f>IFERROR((BALCONS!G161/BALCONS!G$134),0)</f>
        <v>0</v>
      </c>
      <c r="H161" s="144">
        <f>IFERROR((BALCONS!H161/BALCONS!H$134),0)</f>
        <v>0</v>
      </c>
      <c r="I161" s="144">
        <f>IFERROR((BALCONS!I161/BALCONS!I$134),0)</f>
        <v>0</v>
      </c>
      <c r="J161" s="144">
        <f>IFERROR((BALCONS!J161/BALCONS!J$134),0)</f>
        <v>0</v>
      </c>
      <c r="K161" s="144">
        <f>IFERROR((BALCONS!K161/BALCONS!K$134),0)</f>
        <v>0</v>
      </c>
      <c r="L161" s="144">
        <f>IFERROR((BALCONS!L161/BALCONS!L$134),0)</f>
        <v>0</v>
      </c>
      <c r="M161" s="144">
        <f>IFERROR((BALCONS!M161/BALCONS!M$134),0)</f>
        <v>0</v>
      </c>
      <c r="N161" s="144">
        <f>IFERROR((BALCONS!N161/BALCONS!N$134),0)</f>
        <v>0</v>
      </c>
      <c r="O161" s="144">
        <f>IFERROR((BALCONS!O161/BALCONS!O$134),0)</f>
        <v>0</v>
      </c>
      <c r="P161" s="144">
        <f>IFERROR((BALCONS!P161/BALCONS!P$134),0)</f>
        <v>0</v>
      </c>
    </row>
    <row r="162" spans="1:16">
      <c r="A162" s="100">
        <v>156</v>
      </c>
      <c r="B162" s="32">
        <v>2301</v>
      </c>
      <c r="C162" s="33" t="s">
        <v>267</v>
      </c>
      <c r="D162" s="144">
        <f>IFERROR((BALCONS!D162/BALCONS!D$134),0)</f>
        <v>0</v>
      </c>
      <c r="E162" s="144">
        <f>IFERROR((BALCONS!E162/BALCONS!E$134),0)</f>
        <v>0</v>
      </c>
      <c r="F162" s="144">
        <f>IFERROR((BALCONS!F162/BALCONS!F$134),0)</f>
        <v>0</v>
      </c>
      <c r="G162" s="144">
        <f>IFERROR((BALCONS!G162/BALCONS!G$134),0)</f>
        <v>0</v>
      </c>
      <c r="H162" s="144">
        <f>IFERROR((BALCONS!H162/BALCONS!H$134),0)</f>
        <v>0</v>
      </c>
      <c r="I162" s="144">
        <f>IFERROR((BALCONS!I162/BALCONS!I$134),0)</f>
        <v>0</v>
      </c>
      <c r="J162" s="144">
        <f>IFERROR((BALCONS!J162/BALCONS!J$134),0)</f>
        <v>0</v>
      </c>
      <c r="K162" s="144">
        <f>IFERROR((BALCONS!K162/BALCONS!K$134),0)</f>
        <v>0</v>
      </c>
      <c r="L162" s="144">
        <f>IFERROR((BALCONS!L162/BALCONS!L$134),0)</f>
        <v>0</v>
      </c>
      <c r="M162" s="144">
        <f>IFERROR((BALCONS!M162/BALCONS!M$134),0)</f>
        <v>0</v>
      </c>
      <c r="N162" s="144">
        <f>IFERROR((BALCONS!N162/BALCONS!N$134),0)</f>
        <v>0</v>
      </c>
      <c r="O162" s="144">
        <f>IFERROR((BALCONS!O162/BALCONS!O$134),0)</f>
        <v>0</v>
      </c>
      <c r="P162" s="144">
        <f>IFERROR((BALCONS!P162/BALCONS!P$134),0)</f>
        <v>0</v>
      </c>
    </row>
    <row r="163" spans="1:16">
      <c r="A163" s="100">
        <v>157</v>
      </c>
      <c r="B163" s="32">
        <v>2302</v>
      </c>
      <c r="C163" s="33" t="s">
        <v>268</v>
      </c>
      <c r="D163" s="144">
        <f>IFERROR((BALCONS!D163/BALCONS!D$134),0)</f>
        <v>0</v>
      </c>
      <c r="E163" s="144">
        <f>IFERROR((BALCONS!E163/BALCONS!E$134),0)</f>
        <v>0</v>
      </c>
      <c r="F163" s="144">
        <f>IFERROR((BALCONS!F163/BALCONS!F$134),0)</f>
        <v>0</v>
      </c>
      <c r="G163" s="144">
        <f>IFERROR((BALCONS!G163/BALCONS!G$134),0)</f>
        <v>0</v>
      </c>
      <c r="H163" s="144">
        <f>IFERROR((BALCONS!H163/BALCONS!H$134),0)</f>
        <v>0</v>
      </c>
      <c r="I163" s="144">
        <f>IFERROR((BALCONS!I163/BALCONS!I$134),0)</f>
        <v>0</v>
      </c>
      <c r="J163" s="144">
        <f>IFERROR((BALCONS!J163/BALCONS!J$134),0)</f>
        <v>0</v>
      </c>
      <c r="K163" s="144">
        <f>IFERROR((BALCONS!K163/BALCONS!K$134),0)</f>
        <v>0</v>
      </c>
      <c r="L163" s="144">
        <f>IFERROR((BALCONS!L163/BALCONS!L$134),0)</f>
        <v>0</v>
      </c>
      <c r="M163" s="144">
        <f>IFERROR((BALCONS!M163/BALCONS!M$134),0)</f>
        <v>0</v>
      </c>
      <c r="N163" s="144">
        <f>IFERROR((BALCONS!N163/BALCONS!N$134),0)</f>
        <v>0</v>
      </c>
      <c r="O163" s="144">
        <f>IFERROR((BALCONS!O163/BALCONS!O$134),0)</f>
        <v>0</v>
      </c>
      <c r="P163" s="144">
        <f>IFERROR((BALCONS!P163/BALCONS!P$134),0)</f>
        <v>0</v>
      </c>
    </row>
    <row r="164" spans="1:16">
      <c r="A164" s="100">
        <v>158</v>
      </c>
      <c r="B164" s="32">
        <v>2303</v>
      </c>
      <c r="C164" s="33" t="s">
        <v>271</v>
      </c>
      <c r="D164" s="144">
        <f>IFERROR((BALCONS!D164/BALCONS!D$134),0)</f>
        <v>0</v>
      </c>
      <c r="E164" s="144">
        <f>IFERROR((BALCONS!E164/BALCONS!E$134),0)</f>
        <v>0</v>
      </c>
      <c r="F164" s="144">
        <f>IFERROR((BALCONS!F164/BALCONS!F$134),0)</f>
        <v>0</v>
      </c>
      <c r="G164" s="144">
        <f>IFERROR((BALCONS!G164/BALCONS!G$134),0)</f>
        <v>0</v>
      </c>
      <c r="H164" s="144">
        <f>IFERROR((BALCONS!H164/BALCONS!H$134),0)</f>
        <v>0</v>
      </c>
      <c r="I164" s="144">
        <f>IFERROR((BALCONS!I164/BALCONS!I$134),0)</f>
        <v>0</v>
      </c>
      <c r="J164" s="144">
        <f>IFERROR((BALCONS!J164/BALCONS!J$134),0)</f>
        <v>0</v>
      </c>
      <c r="K164" s="144">
        <f>IFERROR((BALCONS!K164/BALCONS!K$134),0)</f>
        <v>0</v>
      </c>
      <c r="L164" s="144">
        <f>IFERROR((BALCONS!L164/BALCONS!L$134),0)</f>
        <v>0</v>
      </c>
      <c r="M164" s="144">
        <f>IFERROR((BALCONS!M164/BALCONS!M$134),0)</f>
        <v>0</v>
      </c>
      <c r="N164" s="144">
        <f>IFERROR((BALCONS!N164/BALCONS!N$134),0)</f>
        <v>0</v>
      </c>
      <c r="O164" s="144">
        <f>IFERROR((BALCONS!O164/BALCONS!O$134),0)</f>
        <v>0</v>
      </c>
      <c r="P164" s="144">
        <f>IFERROR((BALCONS!P164/BALCONS!P$134),0)</f>
        <v>0</v>
      </c>
    </row>
    <row r="165" spans="1:16">
      <c r="A165" s="100">
        <v>159</v>
      </c>
      <c r="B165" s="32">
        <v>2304</v>
      </c>
      <c r="C165" s="33" t="s">
        <v>272</v>
      </c>
      <c r="D165" s="144">
        <f>IFERROR((BALCONS!D165/BALCONS!D$134),0)</f>
        <v>0</v>
      </c>
      <c r="E165" s="144">
        <f>IFERROR((BALCONS!E165/BALCONS!E$134),0)</f>
        <v>0</v>
      </c>
      <c r="F165" s="144">
        <f>IFERROR((BALCONS!F165/BALCONS!F$134),0)</f>
        <v>0</v>
      </c>
      <c r="G165" s="144">
        <f>IFERROR((BALCONS!G165/BALCONS!G$134),0)</f>
        <v>0</v>
      </c>
      <c r="H165" s="144">
        <f>IFERROR((BALCONS!H165/BALCONS!H$134),0)</f>
        <v>0</v>
      </c>
      <c r="I165" s="144">
        <f>IFERROR((BALCONS!I165/BALCONS!I$134),0)</f>
        <v>0</v>
      </c>
      <c r="J165" s="144">
        <f>IFERROR((BALCONS!J165/BALCONS!J$134),0)</f>
        <v>0</v>
      </c>
      <c r="K165" s="144">
        <f>IFERROR((BALCONS!K165/BALCONS!K$134),0)</f>
        <v>0</v>
      </c>
      <c r="L165" s="144">
        <f>IFERROR((BALCONS!L165/BALCONS!L$134),0)</f>
        <v>0</v>
      </c>
      <c r="M165" s="144">
        <f>IFERROR((BALCONS!M165/BALCONS!M$134),0)</f>
        <v>0</v>
      </c>
      <c r="N165" s="144">
        <f>IFERROR((BALCONS!N165/BALCONS!N$134),0)</f>
        <v>0</v>
      </c>
      <c r="O165" s="144">
        <f>IFERROR((BALCONS!O165/BALCONS!O$134),0)</f>
        <v>0</v>
      </c>
      <c r="P165" s="144">
        <f>IFERROR((BALCONS!P165/BALCONS!P$134),0)</f>
        <v>0</v>
      </c>
    </row>
    <row r="166" spans="1:16">
      <c r="A166" s="100">
        <v>160</v>
      </c>
      <c r="B166" s="32">
        <v>24</v>
      </c>
      <c r="C166" s="33" t="s">
        <v>275</v>
      </c>
      <c r="D166" s="144">
        <f>IFERROR((BALCONS!D166/BALCONS!D$134),0)</f>
        <v>0</v>
      </c>
      <c r="E166" s="144">
        <f>IFERROR((BALCONS!E166/BALCONS!E$134),0)</f>
        <v>0</v>
      </c>
      <c r="F166" s="144">
        <f>IFERROR((BALCONS!F166/BALCONS!F$134),0)</f>
        <v>0</v>
      </c>
      <c r="G166" s="144">
        <f>IFERROR((BALCONS!G166/BALCONS!G$134),0)</f>
        <v>0</v>
      </c>
      <c r="H166" s="144">
        <f>IFERROR((BALCONS!H166/BALCONS!H$134),0)</f>
        <v>0</v>
      </c>
      <c r="I166" s="144">
        <f>IFERROR((BALCONS!I166/BALCONS!I$134),0)</f>
        <v>0</v>
      </c>
      <c r="J166" s="144">
        <f>IFERROR((BALCONS!J166/BALCONS!J$134),0)</f>
        <v>0</v>
      </c>
      <c r="K166" s="144">
        <f>IFERROR((BALCONS!K166/BALCONS!K$134),0)</f>
        <v>0</v>
      </c>
      <c r="L166" s="144">
        <f>IFERROR((BALCONS!L166/BALCONS!L$134),0)</f>
        <v>0</v>
      </c>
      <c r="M166" s="144">
        <f>IFERROR((BALCONS!M166/BALCONS!M$134),0)</f>
        <v>0</v>
      </c>
      <c r="N166" s="144">
        <f>IFERROR((BALCONS!N166/BALCONS!N$134),0)</f>
        <v>0</v>
      </c>
      <c r="O166" s="144">
        <f>IFERROR((BALCONS!O166/BALCONS!O$134),0)</f>
        <v>0</v>
      </c>
      <c r="P166" s="144">
        <f>IFERROR((BALCONS!P166/BALCONS!P$134),0)</f>
        <v>0</v>
      </c>
    </row>
    <row r="167" spans="1:16">
      <c r="A167" s="100">
        <v>161</v>
      </c>
      <c r="B167" s="32">
        <v>25</v>
      </c>
      <c r="C167" s="33" t="s">
        <v>276</v>
      </c>
      <c r="D167" s="144">
        <f>IFERROR((BALCONS!D167/BALCONS!D$134),0)</f>
        <v>0</v>
      </c>
      <c r="E167" s="144">
        <f>IFERROR((BALCONS!E167/BALCONS!E$134),0)</f>
        <v>0</v>
      </c>
      <c r="F167" s="144">
        <f>IFERROR((BALCONS!F167/BALCONS!F$134),0)</f>
        <v>0</v>
      </c>
      <c r="G167" s="144">
        <f>IFERROR((BALCONS!G167/BALCONS!G$134),0)</f>
        <v>0</v>
      </c>
      <c r="H167" s="144">
        <f>IFERROR((BALCONS!H167/BALCONS!H$134),0)</f>
        <v>0</v>
      </c>
      <c r="I167" s="144">
        <f>IFERROR((BALCONS!I167/BALCONS!I$134),0)</f>
        <v>0</v>
      </c>
      <c r="J167" s="144">
        <f>IFERROR((BALCONS!J167/BALCONS!J$134),0)</f>
        <v>0</v>
      </c>
      <c r="K167" s="144">
        <f>IFERROR((BALCONS!K167/BALCONS!K$134),0)</f>
        <v>0</v>
      </c>
      <c r="L167" s="144">
        <f>IFERROR((BALCONS!L167/BALCONS!L$134),0)</f>
        <v>0</v>
      </c>
      <c r="M167" s="144">
        <f>IFERROR((BALCONS!M167/BALCONS!M$134),0)</f>
        <v>0</v>
      </c>
      <c r="N167" s="144">
        <f>IFERROR((BALCONS!N167/BALCONS!N$134),0)</f>
        <v>0</v>
      </c>
      <c r="O167" s="144">
        <f>IFERROR((BALCONS!O167/BALCONS!O$134),0)</f>
        <v>0</v>
      </c>
      <c r="P167" s="144">
        <f>IFERROR((BALCONS!P167/BALCONS!P$134),0)</f>
        <v>0</v>
      </c>
    </row>
    <row r="168" spans="1:16">
      <c r="A168" s="100">
        <v>162</v>
      </c>
      <c r="B168" s="32">
        <v>2501</v>
      </c>
      <c r="C168" s="33" t="s">
        <v>277</v>
      </c>
      <c r="D168" s="144">
        <f>IFERROR((BALCONS!D168/BALCONS!D$134),0)</f>
        <v>0</v>
      </c>
      <c r="E168" s="144">
        <f>IFERROR((BALCONS!E168/BALCONS!E$134),0)</f>
        <v>0</v>
      </c>
      <c r="F168" s="144">
        <f>IFERROR((BALCONS!F168/BALCONS!F$134),0)</f>
        <v>0</v>
      </c>
      <c r="G168" s="144">
        <f>IFERROR((BALCONS!G168/BALCONS!G$134),0)</f>
        <v>0</v>
      </c>
      <c r="H168" s="144">
        <f>IFERROR((BALCONS!H168/BALCONS!H$134),0)</f>
        <v>0</v>
      </c>
      <c r="I168" s="144">
        <f>IFERROR((BALCONS!I168/BALCONS!I$134),0)</f>
        <v>0</v>
      </c>
      <c r="J168" s="144">
        <f>IFERROR((BALCONS!J168/BALCONS!J$134),0)</f>
        <v>0</v>
      </c>
      <c r="K168" s="144">
        <f>IFERROR((BALCONS!K168/BALCONS!K$134),0)</f>
        <v>0</v>
      </c>
      <c r="L168" s="144">
        <f>IFERROR((BALCONS!L168/BALCONS!L$134),0)</f>
        <v>0</v>
      </c>
      <c r="M168" s="144">
        <f>IFERROR((BALCONS!M168/BALCONS!M$134),0)</f>
        <v>0</v>
      </c>
      <c r="N168" s="144">
        <f>IFERROR((BALCONS!N168/BALCONS!N$134),0)</f>
        <v>0</v>
      </c>
      <c r="O168" s="144">
        <f>IFERROR((BALCONS!O168/BALCONS!O$134),0)</f>
        <v>0</v>
      </c>
      <c r="P168" s="144">
        <f>IFERROR((BALCONS!P168/BALCONS!P$134),0)</f>
        <v>0</v>
      </c>
    </row>
    <row r="169" spans="1:16">
      <c r="A169" s="100">
        <v>163</v>
      </c>
      <c r="B169" s="32">
        <v>2502</v>
      </c>
      <c r="C169" s="33" t="s">
        <v>281</v>
      </c>
      <c r="D169" s="144">
        <f>IFERROR((BALCONS!D169/BALCONS!D$134),0)</f>
        <v>0</v>
      </c>
      <c r="E169" s="144">
        <f>IFERROR((BALCONS!E169/BALCONS!E$134),0)</f>
        <v>0</v>
      </c>
      <c r="F169" s="144">
        <f>IFERROR((BALCONS!F169/BALCONS!F$134),0)</f>
        <v>0</v>
      </c>
      <c r="G169" s="144">
        <f>IFERROR((BALCONS!G169/BALCONS!G$134),0)</f>
        <v>0</v>
      </c>
      <c r="H169" s="144">
        <f>IFERROR((BALCONS!H169/BALCONS!H$134),0)</f>
        <v>0</v>
      </c>
      <c r="I169" s="144">
        <f>IFERROR((BALCONS!I169/BALCONS!I$134),0)</f>
        <v>0</v>
      </c>
      <c r="J169" s="144">
        <f>IFERROR((BALCONS!J169/BALCONS!J$134),0)</f>
        <v>0</v>
      </c>
      <c r="K169" s="144">
        <f>IFERROR((BALCONS!K169/BALCONS!K$134),0)</f>
        <v>0</v>
      </c>
      <c r="L169" s="144">
        <f>IFERROR((BALCONS!L169/BALCONS!L$134),0)</f>
        <v>0</v>
      </c>
      <c r="M169" s="144">
        <f>IFERROR((BALCONS!M169/BALCONS!M$134),0)</f>
        <v>0</v>
      </c>
      <c r="N169" s="144">
        <f>IFERROR((BALCONS!N169/BALCONS!N$134),0)</f>
        <v>1.1121080182174493E-2</v>
      </c>
      <c r="O169" s="144">
        <f>IFERROR((BALCONS!O169/BALCONS!O$134),0)</f>
        <v>1.9645721063512287E-2</v>
      </c>
      <c r="P169" s="144">
        <f>IFERROR((BALCONS!P169/BALCONS!P$134),0)</f>
        <v>1.491477336953786E-2</v>
      </c>
    </row>
    <row r="170" spans="1:16">
      <c r="A170" s="100">
        <v>164</v>
      </c>
      <c r="B170" s="32">
        <v>2503</v>
      </c>
      <c r="C170" s="33" t="s">
        <v>282</v>
      </c>
      <c r="D170" s="144">
        <f>IFERROR((BALCONS!D170/BALCONS!D$134),0)</f>
        <v>0</v>
      </c>
      <c r="E170" s="144">
        <f>IFERROR((BALCONS!E170/BALCONS!E$134),0)</f>
        <v>0</v>
      </c>
      <c r="F170" s="144">
        <f>IFERROR((BALCONS!F170/BALCONS!F$134),0)</f>
        <v>0</v>
      </c>
      <c r="G170" s="144">
        <f>IFERROR((BALCONS!G170/BALCONS!G$134),0)</f>
        <v>0</v>
      </c>
      <c r="H170" s="144">
        <f>IFERROR((BALCONS!H170/BALCONS!H$134),0)</f>
        <v>0</v>
      </c>
      <c r="I170" s="144">
        <f>IFERROR((BALCONS!I170/BALCONS!I$134),0)</f>
        <v>0</v>
      </c>
      <c r="J170" s="144">
        <f>IFERROR((BALCONS!J170/BALCONS!J$134),0)</f>
        <v>0</v>
      </c>
      <c r="K170" s="144">
        <f>IFERROR((BALCONS!K170/BALCONS!K$134),0)</f>
        <v>0</v>
      </c>
      <c r="L170" s="144">
        <f>IFERROR((BALCONS!L170/BALCONS!L$134),0)</f>
        <v>0</v>
      </c>
      <c r="M170" s="144">
        <f>IFERROR((BALCONS!M170/BALCONS!M$134),0)</f>
        <v>0</v>
      </c>
      <c r="N170" s="144">
        <f>IFERROR((BALCONS!N170/BALCONS!N$134),0)</f>
        <v>0</v>
      </c>
      <c r="O170" s="144">
        <f>IFERROR((BALCONS!O170/BALCONS!O$134),0)</f>
        <v>0</v>
      </c>
      <c r="P170" s="144">
        <f>IFERROR((BALCONS!P170/BALCONS!P$134),0)</f>
        <v>0</v>
      </c>
    </row>
    <row r="171" spans="1:16">
      <c r="A171" s="100">
        <v>165</v>
      </c>
      <c r="B171" s="32">
        <v>2504</v>
      </c>
      <c r="C171" s="33" t="s">
        <v>289</v>
      </c>
      <c r="D171" s="144">
        <f>IFERROR((BALCONS!D171/BALCONS!D$134),0)</f>
        <v>0</v>
      </c>
      <c r="E171" s="144">
        <f>IFERROR((BALCONS!E171/BALCONS!E$134),0)</f>
        <v>0</v>
      </c>
      <c r="F171" s="144">
        <f>IFERROR((BALCONS!F171/BALCONS!F$134),0)</f>
        <v>0</v>
      </c>
      <c r="G171" s="144">
        <f>IFERROR((BALCONS!G171/BALCONS!G$134),0)</f>
        <v>0</v>
      </c>
      <c r="H171" s="144">
        <f>IFERROR((BALCONS!H171/BALCONS!H$134),0)</f>
        <v>0</v>
      </c>
      <c r="I171" s="144">
        <f>IFERROR((BALCONS!I171/BALCONS!I$134),0)</f>
        <v>0</v>
      </c>
      <c r="J171" s="144">
        <f>IFERROR((BALCONS!J171/BALCONS!J$134),0)</f>
        <v>0</v>
      </c>
      <c r="K171" s="144">
        <f>IFERROR((BALCONS!K171/BALCONS!K$134),0)</f>
        <v>0</v>
      </c>
      <c r="L171" s="144">
        <f>IFERROR((BALCONS!L171/BALCONS!L$134),0)</f>
        <v>0</v>
      </c>
      <c r="M171" s="144">
        <f>IFERROR((BALCONS!M171/BALCONS!M$134),0)</f>
        <v>0</v>
      </c>
      <c r="N171" s="144">
        <f>IFERROR((BALCONS!N171/BALCONS!N$134),0)</f>
        <v>0</v>
      </c>
      <c r="O171" s="144">
        <f>IFERROR((BALCONS!O171/BALCONS!O$134),0)</f>
        <v>0</v>
      </c>
      <c r="P171" s="144">
        <f>IFERROR((BALCONS!P171/BALCONS!P$134),0)</f>
        <v>0</v>
      </c>
    </row>
    <row r="172" spans="1:16">
      <c r="A172" s="100">
        <v>166</v>
      </c>
      <c r="B172" s="32">
        <v>2505</v>
      </c>
      <c r="C172" s="33" t="s">
        <v>292</v>
      </c>
      <c r="D172" s="144">
        <f>IFERROR((BALCONS!D172/BALCONS!D$134),0)</f>
        <v>0</v>
      </c>
      <c r="E172" s="144">
        <f>IFERROR((BALCONS!E172/BALCONS!E$134),0)</f>
        <v>0</v>
      </c>
      <c r="F172" s="144">
        <f>IFERROR((BALCONS!F172/BALCONS!F$134),0)</f>
        <v>0</v>
      </c>
      <c r="G172" s="144">
        <f>IFERROR((BALCONS!G172/BALCONS!G$134),0)</f>
        <v>0</v>
      </c>
      <c r="H172" s="144">
        <f>IFERROR((BALCONS!H172/BALCONS!H$134),0)</f>
        <v>0</v>
      </c>
      <c r="I172" s="144">
        <f>IFERROR((BALCONS!I172/BALCONS!I$134),0)</f>
        <v>0</v>
      </c>
      <c r="J172" s="144">
        <f>IFERROR((BALCONS!J172/BALCONS!J$134),0)</f>
        <v>0</v>
      </c>
      <c r="K172" s="144">
        <f>IFERROR((BALCONS!K172/BALCONS!K$134),0)</f>
        <v>0</v>
      </c>
      <c r="L172" s="144">
        <f>IFERROR((BALCONS!L172/BALCONS!L$134),0)</f>
        <v>0</v>
      </c>
      <c r="M172" s="144">
        <f>IFERROR((BALCONS!M172/BALCONS!M$134),0)</f>
        <v>0</v>
      </c>
      <c r="N172" s="144">
        <f>IFERROR((BALCONS!N172/BALCONS!N$134),0)</f>
        <v>2.1371506296149053E-3</v>
      </c>
      <c r="O172" s="144">
        <f>IFERROR((BALCONS!O172/BALCONS!O$134),0)</f>
        <v>9.4053345413442138E-3</v>
      </c>
      <c r="P172" s="144">
        <f>IFERROR((BALCONS!P172/BALCONS!P$134),0)</f>
        <v>9.6287086854990097E-3</v>
      </c>
    </row>
    <row r="173" spans="1:16">
      <c r="A173" s="100">
        <v>167</v>
      </c>
      <c r="B173" s="32">
        <v>2506</v>
      </c>
      <c r="C173" s="33" t="s">
        <v>296</v>
      </c>
      <c r="D173" s="144">
        <f>IFERROR((BALCONS!D173/BALCONS!D$134),0)</f>
        <v>0</v>
      </c>
      <c r="E173" s="144">
        <f>IFERROR((BALCONS!E173/BALCONS!E$134),0)</f>
        <v>0</v>
      </c>
      <c r="F173" s="144">
        <f>IFERROR((BALCONS!F173/BALCONS!F$134),0)</f>
        <v>0</v>
      </c>
      <c r="G173" s="144">
        <f>IFERROR((BALCONS!G173/BALCONS!G$134),0)</f>
        <v>0</v>
      </c>
      <c r="H173" s="144">
        <f>IFERROR((BALCONS!H173/BALCONS!H$134),0)</f>
        <v>0</v>
      </c>
      <c r="I173" s="144">
        <f>IFERROR((BALCONS!I173/BALCONS!I$134),0)</f>
        <v>0</v>
      </c>
      <c r="J173" s="144">
        <f>IFERROR((BALCONS!J173/BALCONS!J$134),0)</f>
        <v>0</v>
      </c>
      <c r="K173" s="144">
        <f>IFERROR((BALCONS!K173/BALCONS!K$134),0)</f>
        <v>0</v>
      </c>
      <c r="L173" s="144">
        <f>IFERROR((BALCONS!L173/BALCONS!L$134),0)</f>
        <v>0</v>
      </c>
      <c r="M173" s="144">
        <f>IFERROR((BALCONS!M173/BALCONS!M$134),0)</f>
        <v>0</v>
      </c>
      <c r="N173" s="144">
        <f>IFERROR((BALCONS!N173/BALCONS!N$134),0)</f>
        <v>5.2957543669104549E-3</v>
      </c>
      <c r="O173" s="144">
        <f>IFERROR((BALCONS!O173/BALCONS!O$134),0)</f>
        <v>5.1079928262992725E-3</v>
      </c>
      <c r="P173" s="144">
        <f>IFERROR((BALCONS!P173/BALCONS!P$134),0)</f>
        <v>4.2170580467099875E-3</v>
      </c>
    </row>
    <row r="174" spans="1:16">
      <c r="A174" s="100">
        <v>168</v>
      </c>
      <c r="B174" s="32">
        <v>2507</v>
      </c>
      <c r="C174" s="33" t="s">
        <v>297</v>
      </c>
      <c r="D174" s="144">
        <f>IFERROR((BALCONS!D174/BALCONS!D$134),0)</f>
        <v>0</v>
      </c>
      <c r="E174" s="144">
        <f>IFERROR((BALCONS!E174/BALCONS!E$134),0)</f>
        <v>0</v>
      </c>
      <c r="F174" s="144">
        <f>IFERROR((BALCONS!F174/BALCONS!F$134),0)</f>
        <v>0</v>
      </c>
      <c r="G174" s="144">
        <f>IFERROR((BALCONS!G174/BALCONS!G$134),0)</f>
        <v>0</v>
      </c>
      <c r="H174" s="144">
        <f>IFERROR((BALCONS!H174/BALCONS!H$134),0)</f>
        <v>0</v>
      </c>
      <c r="I174" s="144">
        <f>IFERROR((BALCONS!I174/BALCONS!I$134),0)</f>
        <v>0</v>
      </c>
      <c r="J174" s="144">
        <f>IFERROR((BALCONS!J174/BALCONS!J$134),0)</f>
        <v>0</v>
      </c>
      <c r="K174" s="144">
        <f>IFERROR((BALCONS!K174/BALCONS!K$134),0)</f>
        <v>0</v>
      </c>
      <c r="L174" s="144">
        <f>IFERROR((BALCONS!L174/BALCONS!L$134),0)</f>
        <v>0</v>
      </c>
      <c r="M174" s="144">
        <f>IFERROR((BALCONS!M174/BALCONS!M$134),0)</f>
        <v>0</v>
      </c>
      <c r="N174" s="144">
        <f>IFERROR((BALCONS!N174/BALCONS!N$134),0)</f>
        <v>0</v>
      </c>
      <c r="O174" s="144">
        <f>IFERROR((BALCONS!O174/BALCONS!O$134),0)</f>
        <v>0</v>
      </c>
      <c r="P174" s="144">
        <f>IFERROR((BALCONS!P174/BALCONS!P$134),0)</f>
        <v>0</v>
      </c>
    </row>
    <row r="175" spans="1:16">
      <c r="A175" s="100">
        <v>169</v>
      </c>
      <c r="B175" s="32">
        <v>2508</v>
      </c>
      <c r="C175" s="33" t="s">
        <v>298</v>
      </c>
      <c r="D175" s="144">
        <f>IFERROR((BALCONS!D175/BALCONS!D$134),0)</f>
        <v>0</v>
      </c>
      <c r="E175" s="144">
        <f>IFERROR((BALCONS!E175/BALCONS!E$134),0)</f>
        <v>0</v>
      </c>
      <c r="F175" s="144">
        <f>IFERROR((BALCONS!F175/BALCONS!F$134),0)</f>
        <v>0</v>
      </c>
      <c r="G175" s="144">
        <f>IFERROR((BALCONS!G175/BALCONS!G$134),0)</f>
        <v>0</v>
      </c>
      <c r="H175" s="144">
        <f>IFERROR((BALCONS!H175/BALCONS!H$134),0)</f>
        <v>0</v>
      </c>
      <c r="I175" s="144">
        <f>IFERROR((BALCONS!I175/BALCONS!I$134),0)</f>
        <v>0</v>
      </c>
      <c r="J175" s="144">
        <f>IFERROR((BALCONS!J175/BALCONS!J$134),0)</f>
        <v>0</v>
      </c>
      <c r="K175" s="144">
        <f>IFERROR((BALCONS!K175/BALCONS!K$134),0)</f>
        <v>0</v>
      </c>
      <c r="L175" s="144">
        <f>IFERROR((BALCONS!L175/BALCONS!L$134),0)</f>
        <v>0</v>
      </c>
      <c r="M175" s="144">
        <f>IFERROR((BALCONS!M175/BALCONS!M$134),0)</f>
        <v>0</v>
      </c>
      <c r="N175" s="144">
        <f>IFERROR((BALCONS!N175/BALCONS!N$134),0)</f>
        <v>3.6881751856491321E-3</v>
      </c>
      <c r="O175" s="144">
        <f>IFERROR((BALCONS!O175/BALCONS!O$134),0)</f>
        <v>1.3266714053413579E-3</v>
      </c>
      <c r="P175" s="144">
        <f>IFERROR((BALCONS!P175/BALCONS!P$134),0)</f>
        <v>0</v>
      </c>
    </row>
    <row r="176" spans="1:16">
      <c r="A176" s="100">
        <v>170</v>
      </c>
      <c r="B176" s="32">
        <v>2510</v>
      </c>
      <c r="C176" s="33" t="s">
        <v>299</v>
      </c>
      <c r="D176" s="144">
        <f>IFERROR((BALCONS!D176/BALCONS!D$134),0)</f>
        <v>0</v>
      </c>
      <c r="E176" s="144">
        <f>IFERROR((BALCONS!E176/BALCONS!E$134),0)</f>
        <v>0</v>
      </c>
      <c r="F176" s="144">
        <f>IFERROR((BALCONS!F176/BALCONS!F$134),0)</f>
        <v>0</v>
      </c>
      <c r="G176" s="144">
        <f>IFERROR((BALCONS!G176/BALCONS!G$134),0)</f>
        <v>0</v>
      </c>
      <c r="H176" s="144">
        <f>IFERROR((BALCONS!H176/BALCONS!H$134),0)</f>
        <v>0</v>
      </c>
      <c r="I176" s="144">
        <f>IFERROR((BALCONS!I176/BALCONS!I$134),0)</f>
        <v>0</v>
      </c>
      <c r="J176" s="144">
        <f>IFERROR((BALCONS!J176/BALCONS!J$134),0)</f>
        <v>0</v>
      </c>
      <c r="K176" s="144">
        <f>IFERROR((BALCONS!K176/BALCONS!K$134),0)</f>
        <v>0</v>
      </c>
      <c r="L176" s="144">
        <f>IFERROR((BALCONS!L176/BALCONS!L$134),0)</f>
        <v>0</v>
      </c>
      <c r="M176" s="144">
        <f>IFERROR((BALCONS!M176/BALCONS!M$134),0)</f>
        <v>0</v>
      </c>
      <c r="N176" s="144">
        <f>IFERROR((BALCONS!N176/BALCONS!N$134),0)</f>
        <v>0</v>
      </c>
      <c r="O176" s="144">
        <f>IFERROR((BALCONS!O176/BALCONS!O$134),0)</f>
        <v>0</v>
      </c>
      <c r="P176" s="144">
        <f>IFERROR((BALCONS!P176/BALCONS!P$134),0)</f>
        <v>0</v>
      </c>
    </row>
    <row r="177" spans="1:16">
      <c r="A177" s="100">
        <v>171</v>
      </c>
      <c r="B177" s="32">
        <v>2511</v>
      </c>
      <c r="C177" s="33" t="s">
        <v>300</v>
      </c>
      <c r="D177" s="144">
        <f>IFERROR((BALCONS!D177/BALCONS!D$134),0)</f>
        <v>0</v>
      </c>
      <c r="E177" s="144">
        <f>IFERROR((BALCONS!E177/BALCONS!E$134),0)</f>
        <v>0</v>
      </c>
      <c r="F177" s="144">
        <f>IFERROR((BALCONS!F177/BALCONS!F$134),0)</f>
        <v>0</v>
      </c>
      <c r="G177" s="144">
        <f>IFERROR((BALCONS!G177/BALCONS!G$134),0)</f>
        <v>0</v>
      </c>
      <c r="H177" s="144">
        <f>IFERROR((BALCONS!H177/BALCONS!H$134),0)</f>
        <v>0</v>
      </c>
      <c r="I177" s="144">
        <f>IFERROR((BALCONS!I177/BALCONS!I$134),0)</f>
        <v>0</v>
      </c>
      <c r="J177" s="144">
        <f>IFERROR((BALCONS!J177/BALCONS!J$134),0)</f>
        <v>0</v>
      </c>
      <c r="K177" s="144">
        <f>IFERROR((BALCONS!K177/BALCONS!K$134),0)</f>
        <v>0</v>
      </c>
      <c r="L177" s="144">
        <f>IFERROR((BALCONS!L177/BALCONS!L$134),0)</f>
        <v>0</v>
      </c>
      <c r="M177" s="144">
        <f>IFERROR((BALCONS!M177/BALCONS!M$134),0)</f>
        <v>0</v>
      </c>
      <c r="N177" s="144">
        <f>IFERROR((BALCONS!N177/BALCONS!N$134),0)</f>
        <v>0</v>
      </c>
      <c r="O177" s="144">
        <f>IFERROR((BALCONS!O177/BALCONS!O$134),0)</f>
        <v>0</v>
      </c>
      <c r="P177" s="144">
        <f>IFERROR((BALCONS!P177/BALCONS!P$134),0)</f>
        <v>0</v>
      </c>
    </row>
    <row r="178" spans="1:16">
      <c r="A178" s="100">
        <v>172</v>
      </c>
      <c r="B178" s="32">
        <v>2590</v>
      </c>
      <c r="C178" s="33" t="s">
        <v>301</v>
      </c>
      <c r="D178" s="144">
        <f>IFERROR((BALCONS!D178/BALCONS!D$134),0)</f>
        <v>0</v>
      </c>
      <c r="E178" s="144">
        <f>IFERROR((BALCONS!E178/BALCONS!E$134),0)</f>
        <v>0</v>
      </c>
      <c r="F178" s="144">
        <f>IFERROR((BALCONS!F178/BALCONS!F$134),0)</f>
        <v>0</v>
      </c>
      <c r="G178" s="144">
        <f>IFERROR((BALCONS!G178/BALCONS!G$134),0)</f>
        <v>0</v>
      </c>
      <c r="H178" s="144">
        <f>IFERROR((BALCONS!H178/BALCONS!H$134),0)</f>
        <v>0</v>
      </c>
      <c r="I178" s="144">
        <f>IFERROR((BALCONS!I178/BALCONS!I$134),0)</f>
        <v>0</v>
      </c>
      <c r="J178" s="144">
        <f>IFERROR((BALCONS!J178/BALCONS!J$134),0)</f>
        <v>0</v>
      </c>
      <c r="K178" s="144">
        <f>IFERROR((BALCONS!K178/BALCONS!K$134),0)</f>
        <v>0</v>
      </c>
      <c r="L178" s="144">
        <f>IFERROR((BALCONS!L178/BALCONS!L$134),0)</f>
        <v>0</v>
      </c>
      <c r="M178" s="144">
        <f>IFERROR((BALCONS!M178/BALCONS!M$134),0)</f>
        <v>0</v>
      </c>
      <c r="N178" s="144">
        <f>IFERROR((BALCONS!N178/BALCONS!N$134),0)</f>
        <v>0</v>
      </c>
      <c r="O178" s="144">
        <f>IFERROR((BALCONS!O178/BALCONS!O$134),0)</f>
        <v>0</v>
      </c>
      <c r="P178" s="144">
        <f>IFERROR((BALCONS!P178/BALCONS!P$134),0)</f>
        <v>0</v>
      </c>
    </row>
    <row r="179" spans="1:16">
      <c r="A179" s="100">
        <v>173</v>
      </c>
      <c r="B179" s="32">
        <v>26</v>
      </c>
      <c r="C179" s="33" t="s">
        <v>307</v>
      </c>
      <c r="D179" s="144">
        <f>IFERROR((BALCONS!D179/BALCONS!D$134),0)</f>
        <v>0</v>
      </c>
      <c r="E179" s="144">
        <f>IFERROR((BALCONS!E179/BALCONS!E$134),0)</f>
        <v>0</v>
      </c>
      <c r="F179" s="144">
        <f>IFERROR((BALCONS!F179/BALCONS!F$134),0)</f>
        <v>0</v>
      </c>
      <c r="G179" s="144">
        <f>IFERROR((BALCONS!G179/BALCONS!G$134),0)</f>
        <v>0</v>
      </c>
      <c r="H179" s="144">
        <f>IFERROR((BALCONS!H179/BALCONS!H$134),0)</f>
        <v>0</v>
      </c>
      <c r="I179" s="144">
        <f>IFERROR((BALCONS!I179/BALCONS!I$134),0)</f>
        <v>0</v>
      </c>
      <c r="J179" s="144">
        <f>IFERROR((BALCONS!J179/BALCONS!J$134),0)</f>
        <v>0</v>
      </c>
      <c r="K179" s="144">
        <f>IFERROR((BALCONS!K179/BALCONS!K$134),0)</f>
        <v>0</v>
      </c>
      <c r="L179" s="144">
        <f>IFERROR((BALCONS!L179/BALCONS!L$134),0)</f>
        <v>0</v>
      </c>
      <c r="M179" s="144">
        <f>IFERROR((BALCONS!M179/BALCONS!M$134),0)</f>
        <v>0</v>
      </c>
      <c r="N179" s="144">
        <f>IFERROR((BALCONS!N179/BALCONS!N$134),0)</f>
        <v>0</v>
      </c>
      <c r="O179" s="144">
        <f>IFERROR((BALCONS!O179/BALCONS!O$134),0)</f>
        <v>0</v>
      </c>
      <c r="P179" s="144">
        <f>IFERROR((BALCONS!P179/BALCONS!P$134),0)</f>
        <v>0</v>
      </c>
    </row>
    <row r="180" spans="1:16">
      <c r="A180" s="100">
        <v>174</v>
      </c>
      <c r="B180" s="32">
        <v>2601</v>
      </c>
      <c r="C180" s="33" t="s">
        <v>308</v>
      </c>
      <c r="D180" s="144">
        <f>IFERROR((BALCONS!D180/BALCONS!D$134),0)</f>
        <v>0</v>
      </c>
      <c r="E180" s="144">
        <f>IFERROR((BALCONS!E180/BALCONS!E$134),0)</f>
        <v>0</v>
      </c>
      <c r="F180" s="144">
        <f>IFERROR((BALCONS!F180/BALCONS!F$134),0)</f>
        <v>0</v>
      </c>
      <c r="G180" s="144">
        <f>IFERROR((BALCONS!G180/BALCONS!G$134),0)</f>
        <v>0</v>
      </c>
      <c r="H180" s="144">
        <f>IFERROR((BALCONS!H180/BALCONS!H$134),0)</f>
        <v>0</v>
      </c>
      <c r="I180" s="144">
        <f>IFERROR((BALCONS!I180/BALCONS!I$134),0)</f>
        <v>0</v>
      </c>
      <c r="J180" s="144">
        <f>IFERROR((BALCONS!J180/BALCONS!J$134),0)</f>
        <v>0</v>
      </c>
      <c r="K180" s="144">
        <f>IFERROR((BALCONS!K180/BALCONS!K$134),0)</f>
        <v>0</v>
      </c>
      <c r="L180" s="144">
        <f>IFERROR((BALCONS!L180/BALCONS!L$134),0)</f>
        <v>0</v>
      </c>
      <c r="M180" s="144">
        <f>IFERROR((BALCONS!M180/BALCONS!M$134),0)</f>
        <v>0</v>
      </c>
      <c r="N180" s="144">
        <f>IFERROR((BALCONS!N180/BALCONS!N$134),0)</f>
        <v>0</v>
      </c>
      <c r="O180" s="144">
        <f>IFERROR((BALCONS!O180/BALCONS!O$134),0)</f>
        <v>3.8057222905274433E-3</v>
      </c>
      <c r="P180" s="144">
        <f>IFERROR((BALCONS!P180/BALCONS!P$134),0)</f>
        <v>1.069006637328863E-3</v>
      </c>
    </row>
    <row r="181" spans="1:16">
      <c r="A181" s="100">
        <v>175</v>
      </c>
      <c r="B181" s="32">
        <v>2602</v>
      </c>
      <c r="C181" s="33" t="s">
        <v>309</v>
      </c>
      <c r="D181" s="144">
        <f>IFERROR((BALCONS!D181/BALCONS!D$134),0)</f>
        <v>0</v>
      </c>
      <c r="E181" s="144">
        <f>IFERROR((BALCONS!E181/BALCONS!E$134),0)</f>
        <v>0</v>
      </c>
      <c r="F181" s="144">
        <f>IFERROR((BALCONS!F181/BALCONS!F$134),0)</f>
        <v>0</v>
      </c>
      <c r="G181" s="144">
        <f>IFERROR((BALCONS!G181/BALCONS!G$134),0)</f>
        <v>0</v>
      </c>
      <c r="H181" s="144">
        <f>IFERROR((BALCONS!H181/BALCONS!H$134),0)</f>
        <v>0</v>
      </c>
      <c r="I181" s="144">
        <f>IFERROR((BALCONS!I181/BALCONS!I$134),0)</f>
        <v>0</v>
      </c>
      <c r="J181" s="144">
        <f>IFERROR((BALCONS!J181/BALCONS!J$134),0)</f>
        <v>0</v>
      </c>
      <c r="K181" s="144">
        <f>IFERROR((BALCONS!K181/BALCONS!K$134),0)</f>
        <v>0</v>
      </c>
      <c r="L181" s="144">
        <f>IFERROR((BALCONS!L181/BALCONS!L$134),0)</f>
        <v>0</v>
      </c>
      <c r="M181" s="144">
        <f>IFERROR((BALCONS!M181/BALCONS!M$134),0)</f>
        <v>0</v>
      </c>
      <c r="N181" s="144">
        <f>IFERROR((BALCONS!N181/BALCONS!N$134),0)</f>
        <v>0</v>
      </c>
      <c r="O181" s="144">
        <f>IFERROR((BALCONS!O181/BALCONS!O$134),0)</f>
        <v>0</v>
      </c>
      <c r="P181" s="144">
        <f>IFERROR((BALCONS!P181/BALCONS!P$134),0)</f>
        <v>0</v>
      </c>
    </row>
    <row r="182" spans="1:16">
      <c r="A182" s="100">
        <v>176</v>
      </c>
      <c r="B182" s="32">
        <v>2603</v>
      </c>
      <c r="C182" s="33" t="s">
        <v>310</v>
      </c>
      <c r="D182" s="144">
        <f>IFERROR((BALCONS!D182/BALCONS!D$134),0)</f>
        <v>0</v>
      </c>
      <c r="E182" s="144">
        <f>IFERROR((BALCONS!E182/BALCONS!E$134),0)</f>
        <v>0</v>
      </c>
      <c r="F182" s="144">
        <f>IFERROR((BALCONS!F182/BALCONS!F$134),0)</f>
        <v>0</v>
      </c>
      <c r="G182" s="144">
        <f>IFERROR((BALCONS!G182/BALCONS!G$134),0)</f>
        <v>0</v>
      </c>
      <c r="H182" s="144">
        <f>IFERROR((BALCONS!H182/BALCONS!H$134),0)</f>
        <v>0</v>
      </c>
      <c r="I182" s="144">
        <f>IFERROR((BALCONS!I182/BALCONS!I$134),0)</f>
        <v>0</v>
      </c>
      <c r="J182" s="144">
        <f>IFERROR((BALCONS!J182/BALCONS!J$134),0)</f>
        <v>0</v>
      </c>
      <c r="K182" s="144">
        <f>IFERROR((BALCONS!K182/BALCONS!K$134),0)</f>
        <v>0</v>
      </c>
      <c r="L182" s="144">
        <f>IFERROR((BALCONS!L182/BALCONS!L$134),0)</f>
        <v>0</v>
      </c>
      <c r="M182" s="144">
        <f>IFERROR((BALCONS!M182/BALCONS!M$134),0)</f>
        <v>0</v>
      </c>
      <c r="N182" s="144">
        <f>IFERROR((BALCONS!N182/BALCONS!N$134),0)</f>
        <v>0</v>
      </c>
      <c r="O182" s="144">
        <f>IFERROR((BALCONS!O182/BALCONS!O$134),0)</f>
        <v>0</v>
      </c>
      <c r="P182" s="144">
        <f>IFERROR((BALCONS!P182/BALCONS!P$134),0)</f>
        <v>0</v>
      </c>
    </row>
    <row r="183" spans="1:16">
      <c r="A183" s="100">
        <v>177</v>
      </c>
      <c r="B183" s="32">
        <v>2604</v>
      </c>
      <c r="C183" s="33" t="s">
        <v>311</v>
      </c>
      <c r="D183" s="144">
        <f>IFERROR((BALCONS!D183/BALCONS!D$134),0)</f>
        <v>0</v>
      </c>
      <c r="E183" s="144">
        <f>IFERROR((BALCONS!E183/BALCONS!E$134),0)</f>
        <v>0</v>
      </c>
      <c r="F183" s="144">
        <f>IFERROR((BALCONS!F183/BALCONS!F$134),0)</f>
        <v>0</v>
      </c>
      <c r="G183" s="144">
        <f>IFERROR((BALCONS!G183/BALCONS!G$134),0)</f>
        <v>0</v>
      </c>
      <c r="H183" s="144">
        <f>IFERROR((BALCONS!H183/BALCONS!H$134),0)</f>
        <v>0</v>
      </c>
      <c r="I183" s="144">
        <f>IFERROR((BALCONS!I183/BALCONS!I$134),0)</f>
        <v>0</v>
      </c>
      <c r="J183" s="144">
        <f>IFERROR((BALCONS!J183/BALCONS!J$134),0)</f>
        <v>0</v>
      </c>
      <c r="K183" s="144">
        <f>IFERROR((BALCONS!K183/BALCONS!K$134),0)</f>
        <v>0</v>
      </c>
      <c r="L183" s="144">
        <f>IFERROR((BALCONS!L183/BALCONS!L$134),0)</f>
        <v>0</v>
      </c>
      <c r="M183" s="144">
        <f>IFERROR((BALCONS!M183/BALCONS!M$134),0)</f>
        <v>0</v>
      </c>
      <c r="N183" s="144">
        <f>IFERROR((BALCONS!N183/BALCONS!N$134),0)</f>
        <v>0</v>
      </c>
      <c r="O183" s="144">
        <f>IFERROR((BALCONS!O183/BALCONS!O$134),0)</f>
        <v>0</v>
      </c>
      <c r="P183" s="144">
        <f>IFERROR((BALCONS!P183/BALCONS!P$134),0)</f>
        <v>0</v>
      </c>
    </row>
    <row r="184" spans="1:16">
      <c r="A184" s="100">
        <v>178</v>
      </c>
      <c r="B184" s="32">
        <v>2605</v>
      </c>
      <c r="C184" s="33" t="s">
        <v>312</v>
      </c>
      <c r="D184" s="144">
        <f>IFERROR((BALCONS!D184/BALCONS!D$134),0)</f>
        <v>0</v>
      </c>
      <c r="E184" s="144">
        <f>IFERROR((BALCONS!E184/BALCONS!E$134),0)</f>
        <v>0</v>
      </c>
      <c r="F184" s="144">
        <f>IFERROR((BALCONS!F184/BALCONS!F$134),0)</f>
        <v>0</v>
      </c>
      <c r="G184" s="144">
        <f>IFERROR((BALCONS!G184/BALCONS!G$134),0)</f>
        <v>0</v>
      </c>
      <c r="H184" s="144">
        <f>IFERROR((BALCONS!H184/BALCONS!H$134),0)</f>
        <v>0</v>
      </c>
      <c r="I184" s="144">
        <f>IFERROR((BALCONS!I184/BALCONS!I$134),0)</f>
        <v>0</v>
      </c>
      <c r="J184" s="144">
        <f>IFERROR((BALCONS!J184/BALCONS!J$134),0)</f>
        <v>0</v>
      </c>
      <c r="K184" s="144">
        <f>IFERROR((BALCONS!K184/BALCONS!K$134),0)</f>
        <v>0</v>
      </c>
      <c r="L184" s="144">
        <f>IFERROR((BALCONS!L184/BALCONS!L$134),0)</f>
        <v>0</v>
      </c>
      <c r="M184" s="144">
        <f>IFERROR((BALCONS!M184/BALCONS!M$134),0)</f>
        <v>0</v>
      </c>
      <c r="N184" s="144">
        <f>IFERROR((BALCONS!N184/BALCONS!N$134),0)</f>
        <v>0</v>
      </c>
      <c r="O184" s="144">
        <f>IFERROR((BALCONS!O184/BALCONS!O$134),0)</f>
        <v>0</v>
      </c>
      <c r="P184" s="144">
        <f>IFERROR((BALCONS!P184/BALCONS!P$134),0)</f>
        <v>0</v>
      </c>
    </row>
    <row r="185" spans="1:16">
      <c r="A185" s="100">
        <v>179</v>
      </c>
      <c r="B185" s="32">
        <v>2606</v>
      </c>
      <c r="C185" s="33" t="s">
        <v>313</v>
      </c>
      <c r="D185" s="144">
        <f>IFERROR((BALCONS!D185/BALCONS!D$134),0)</f>
        <v>0</v>
      </c>
      <c r="E185" s="144">
        <f>IFERROR((BALCONS!E185/BALCONS!E$134),0)</f>
        <v>0</v>
      </c>
      <c r="F185" s="144">
        <f>IFERROR((BALCONS!F185/BALCONS!F$134),0)</f>
        <v>0</v>
      </c>
      <c r="G185" s="144">
        <f>IFERROR((BALCONS!G185/BALCONS!G$134),0)</f>
        <v>0</v>
      </c>
      <c r="H185" s="144">
        <f>IFERROR((BALCONS!H185/BALCONS!H$134),0)</f>
        <v>0</v>
      </c>
      <c r="I185" s="144">
        <f>IFERROR((BALCONS!I185/BALCONS!I$134),0)</f>
        <v>0</v>
      </c>
      <c r="J185" s="144">
        <f>IFERROR((BALCONS!J185/BALCONS!J$134),0)</f>
        <v>0</v>
      </c>
      <c r="K185" s="144">
        <f>IFERROR((BALCONS!K185/BALCONS!K$134),0)</f>
        <v>0</v>
      </c>
      <c r="L185" s="144">
        <f>IFERROR((BALCONS!L185/BALCONS!L$134),0)</f>
        <v>0</v>
      </c>
      <c r="M185" s="144">
        <f>IFERROR((BALCONS!M185/BALCONS!M$134),0)</f>
        <v>0</v>
      </c>
      <c r="N185" s="144">
        <f>IFERROR((BALCONS!N185/BALCONS!N$134),0)</f>
        <v>0</v>
      </c>
      <c r="O185" s="144">
        <f>IFERROR((BALCONS!O185/BALCONS!O$134),0)</f>
        <v>0</v>
      </c>
      <c r="P185" s="144">
        <f>IFERROR((BALCONS!P185/BALCONS!P$134),0)</f>
        <v>0</v>
      </c>
    </row>
    <row r="186" spans="1:16">
      <c r="A186" s="100">
        <v>180</v>
      </c>
      <c r="B186" s="32">
        <v>2607</v>
      </c>
      <c r="C186" s="33" t="s">
        <v>314</v>
      </c>
      <c r="D186" s="144">
        <f>IFERROR((BALCONS!D186/BALCONS!D$134),0)</f>
        <v>0</v>
      </c>
      <c r="E186" s="144">
        <f>IFERROR((BALCONS!E186/BALCONS!E$134),0)</f>
        <v>0</v>
      </c>
      <c r="F186" s="144">
        <f>IFERROR((BALCONS!F186/BALCONS!F$134),0)</f>
        <v>0</v>
      </c>
      <c r="G186" s="144">
        <f>IFERROR((BALCONS!G186/BALCONS!G$134),0)</f>
        <v>0</v>
      </c>
      <c r="H186" s="144">
        <f>IFERROR((BALCONS!H186/BALCONS!H$134),0)</f>
        <v>0</v>
      </c>
      <c r="I186" s="144">
        <f>IFERROR((BALCONS!I186/BALCONS!I$134),0)</f>
        <v>0</v>
      </c>
      <c r="J186" s="144">
        <f>IFERROR((BALCONS!J186/BALCONS!J$134),0)</f>
        <v>0</v>
      </c>
      <c r="K186" s="144">
        <f>IFERROR((BALCONS!K186/BALCONS!K$134),0)</f>
        <v>0</v>
      </c>
      <c r="L186" s="144">
        <f>IFERROR((BALCONS!L186/BALCONS!L$134),0)</f>
        <v>0</v>
      </c>
      <c r="M186" s="144">
        <f>IFERROR((BALCONS!M186/BALCONS!M$134),0)</f>
        <v>0</v>
      </c>
      <c r="N186" s="144">
        <f>IFERROR((BALCONS!N186/BALCONS!N$134),0)</f>
        <v>0</v>
      </c>
      <c r="O186" s="144">
        <f>IFERROR((BALCONS!O186/BALCONS!O$134),0)</f>
        <v>0</v>
      </c>
      <c r="P186" s="144">
        <f>IFERROR((BALCONS!P186/BALCONS!P$134),0)</f>
        <v>0</v>
      </c>
    </row>
    <row r="187" spans="1:16">
      <c r="A187" s="100">
        <v>181</v>
      </c>
      <c r="B187" s="32">
        <v>2608</v>
      </c>
      <c r="C187" s="33" t="s">
        <v>315</v>
      </c>
      <c r="D187" s="144">
        <f>IFERROR((BALCONS!D187/BALCONS!D$134),0)</f>
        <v>0</v>
      </c>
      <c r="E187" s="144">
        <f>IFERROR((BALCONS!E187/BALCONS!E$134),0)</f>
        <v>0</v>
      </c>
      <c r="F187" s="144">
        <f>IFERROR((BALCONS!F187/BALCONS!F$134),0)</f>
        <v>0</v>
      </c>
      <c r="G187" s="144">
        <f>IFERROR((BALCONS!G187/BALCONS!G$134),0)</f>
        <v>0</v>
      </c>
      <c r="H187" s="144">
        <f>IFERROR((BALCONS!H187/BALCONS!H$134),0)</f>
        <v>0</v>
      </c>
      <c r="I187" s="144">
        <f>IFERROR((BALCONS!I187/BALCONS!I$134),0)</f>
        <v>0</v>
      </c>
      <c r="J187" s="144">
        <f>IFERROR((BALCONS!J187/BALCONS!J$134),0)</f>
        <v>0</v>
      </c>
      <c r="K187" s="144">
        <f>IFERROR((BALCONS!K187/BALCONS!K$134),0)</f>
        <v>0</v>
      </c>
      <c r="L187" s="144">
        <f>IFERROR((BALCONS!L187/BALCONS!L$134),0)</f>
        <v>0</v>
      </c>
      <c r="M187" s="144">
        <f>IFERROR((BALCONS!M187/BALCONS!M$134),0)</f>
        <v>0</v>
      </c>
      <c r="N187" s="144">
        <f>IFERROR((BALCONS!N187/BALCONS!N$134),0)</f>
        <v>0</v>
      </c>
      <c r="O187" s="144">
        <f>IFERROR((BALCONS!O187/BALCONS!O$134),0)</f>
        <v>0</v>
      </c>
      <c r="P187" s="144">
        <f>IFERROR((BALCONS!P187/BALCONS!P$134),0)</f>
        <v>0</v>
      </c>
    </row>
    <row r="188" spans="1:16">
      <c r="A188" s="100">
        <v>182</v>
      </c>
      <c r="B188" s="32">
        <v>2609</v>
      </c>
      <c r="C188" s="33" t="s">
        <v>316</v>
      </c>
      <c r="D188" s="144">
        <f>IFERROR((BALCONS!D188/BALCONS!D$134),0)</f>
        <v>0</v>
      </c>
      <c r="E188" s="144">
        <f>IFERROR((BALCONS!E188/BALCONS!E$134),0)</f>
        <v>0</v>
      </c>
      <c r="F188" s="144">
        <f>IFERROR((BALCONS!F188/BALCONS!F$134),0)</f>
        <v>0</v>
      </c>
      <c r="G188" s="144">
        <f>IFERROR((BALCONS!G188/BALCONS!G$134),0)</f>
        <v>0</v>
      </c>
      <c r="H188" s="144">
        <f>IFERROR((BALCONS!H188/BALCONS!H$134),0)</f>
        <v>0</v>
      </c>
      <c r="I188" s="144">
        <f>IFERROR((BALCONS!I188/BALCONS!I$134),0)</f>
        <v>0</v>
      </c>
      <c r="J188" s="144">
        <f>IFERROR((BALCONS!J188/BALCONS!J$134),0)</f>
        <v>0</v>
      </c>
      <c r="K188" s="144">
        <f>IFERROR((BALCONS!K188/BALCONS!K$134),0)</f>
        <v>0</v>
      </c>
      <c r="L188" s="144">
        <f>IFERROR((BALCONS!L188/BALCONS!L$134),0)</f>
        <v>0</v>
      </c>
      <c r="M188" s="144">
        <f>IFERROR((BALCONS!M188/BALCONS!M$134),0)</f>
        <v>0</v>
      </c>
      <c r="N188" s="144">
        <f>IFERROR((BALCONS!N188/BALCONS!N$134),0)</f>
        <v>0</v>
      </c>
      <c r="O188" s="144">
        <f>IFERROR((BALCONS!O188/BALCONS!O$134),0)</f>
        <v>0</v>
      </c>
      <c r="P188" s="144">
        <f>IFERROR((BALCONS!P188/BALCONS!P$134),0)</f>
        <v>0</v>
      </c>
    </row>
    <row r="189" spans="1:16">
      <c r="A189" s="100">
        <v>183</v>
      </c>
      <c r="B189" s="32">
        <v>2690</v>
      </c>
      <c r="C189" s="33" t="s">
        <v>317</v>
      </c>
      <c r="D189" s="144">
        <f>IFERROR((BALCONS!D189/BALCONS!D$134),0)</f>
        <v>0</v>
      </c>
      <c r="E189" s="144">
        <f>IFERROR((BALCONS!E189/BALCONS!E$134),0)</f>
        <v>0</v>
      </c>
      <c r="F189" s="144">
        <f>IFERROR((BALCONS!F189/BALCONS!F$134),0)</f>
        <v>0</v>
      </c>
      <c r="G189" s="144">
        <f>IFERROR((BALCONS!G189/BALCONS!G$134),0)</f>
        <v>0</v>
      </c>
      <c r="H189" s="144">
        <f>IFERROR((BALCONS!H189/BALCONS!H$134),0)</f>
        <v>0</v>
      </c>
      <c r="I189" s="144">
        <f>IFERROR((BALCONS!I189/BALCONS!I$134),0)</f>
        <v>0</v>
      </c>
      <c r="J189" s="144">
        <f>IFERROR((BALCONS!J189/BALCONS!J$134),0)</f>
        <v>0</v>
      </c>
      <c r="K189" s="144">
        <f>IFERROR((BALCONS!K189/BALCONS!K$134),0)</f>
        <v>0</v>
      </c>
      <c r="L189" s="144">
        <f>IFERROR((BALCONS!L189/BALCONS!L$134),0)</f>
        <v>0</v>
      </c>
      <c r="M189" s="144">
        <f>IFERROR((BALCONS!M189/BALCONS!M$134),0)</f>
        <v>0</v>
      </c>
      <c r="N189" s="144">
        <f>IFERROR((BALCONS!N189/BALCONS!N$134),0)</f>
        <v>0</v>
      </c>
      <c r="O189" s="144">
        <f>IFERROR((BALCONS!O189/BALCONS!O$134),0)</f>
        <v>0</v>
      </c>
      <c r="P189" s="144">
        <f>IFERROR((BALCONS!P189/BALCONS!P$134),0)</f>
        <v>0</v>
      </c>
    </row>
    <row r="190" spans="1:16">
      <c r="A190" s="100">
        <v>184</v>
      </c>
      <c r="B190" s="32">
        <v>27</v>
      </c>
      <c r="C190" s="33" t="s">
        <v>318</v>
      </c>
      <c r="D190" s="144">
        <f>IFERROR((BALCONS!D190/BALCONS!D$134),0)</f>
        <v>0</v>
      </c>
      <c r="E190" s="144">
        <f>IFERROR((BALCONS!E190/BALCONS!E$134),0)</f>
        <v>0</v>
      </c>
      <c r="F190" s="144">
        <f>IFERROR((BALCONS!F190/BALCONS!F$134),0)</f>
        <v>0</v>
      </c>
      <c r="G190" s="144">
        <f>IFERROR((BALCONS!G190/BALCONS!G$134),0)</f>
        <v>0</v>
      </c>
      <c r="H190" s="144">
        <f>IFERROR((BALCONS!H190/BALCONS!H$134),0)</f>
        <v>0</v>
      </c>
      <c r="I190" s="144">
        <f>IFERROR((BALCONS!I190/BALCONS!I$134),0)</f>
        <v>0</v>
      </c>
      <c r="J190" s="144">
        <f>IFERROR((BALCONS!J190/BALCONS!J$134),0)</f>
        <v>0</v>
      </c>
      <c r="K190" s="144">
        <f>IFERROR((BALCONS!K190/BALCONS!K$134),0)</f>
        <v>0</v>
      </c>
      <c r="L190" s="144">
        <f>IFERROR((BALCONS!L190/BALCONS!L$134),0)</f>
        <v>0</v>
      </c>
      <c r="M190" s="144">
        <f>IFERROR((BALCONS!M190/BALCONS!M$134),0)</f>
        <v>0</v>
      </c>
      <c r="N190" s="144">
        <f>IFERROR((BALCONS!N190/BALCONS!N$134),0)</f>
        <v>0</v>
      </c>
      <c r="O190" s="144">
        <f>IFERROR((BALCONS!O190/BALCONS!O$134),0)</f>
        <v>0</v>
      </c>
      <c r="P190" s="144">
        <f>IFERROR((BALCONS!P190/BALCONS!P$134),0)</f>
        <v>0</v>
      </c>
    </row>
    <row r="191" spans="1:16">
      <c r="A191" s="100">
        <v>185</v>
      </c>
      <c r="B191" s="32">
        <v>28</v>
      </c>
      <c r="C191" s="33" t="s">
        <v>328</v>
      </c>
      <c r="D191" s="144">
        <f>IFERROR((BALCONS!D191/BALCONS!D$134),0)</f>
        <v>0</v>
      </c>
      <c r="E191" s="144">
        <f>IFERROR((BALCONS!E191/BALCONS!E$134),0)</f>
        <v>0</v>
      </c>
      <c r="F191" s="144">
        <f>IFERROR((BALCONS!F191/BALCONS!F$134),0)</f>
        <v>0</v>
      </c>
      <c r="G191" s="144">
        <f>IFERROR((BALCONS!G191/BALCONS!G$134),0)</f>
        <v>0</v>
      </c>
      <c r="H191" s="144">
        <f>IFERROR((BALCONS!H191/BALCONS!H$134),0)</f>
        <v>0</v>
      </c>
      <c r="I191" s="144">
        <f>IFERROR((BALCONS!I191/BALCONS!I$134),0)</f>
        <v>0</v>
      </c>
      <c r="J191" s="144">
        <f>IFERROR((BALCONS!J191/BALCONS!J$134),0)</f>
        <v>0</v>
      </c>
      <c r="K191" s="144">
        <f>IFERROR((BALCONS!K191/BALCONS!K$134),0)</f>
        <v>0</v>
      </c>
      <c r="L191" s="144">
        <f>IFERROR((BALCONS!L191/BALCONS!L$134),0)</f>
        <v>0</v>
      </c>
      <c r="M191" s="144">
        <f>IFERROR((BALCONS!M191/BALCONS!M$134),0)</f>
        <v>0</v>
      </c>
      <c r="N191" s="144">
        <f>IFERROR((BALCONS!N191/BALCONS!N$134),0)</f>
        <v>0</v>
      </c>
      <c r="O191" s="144">
        <f>IFERROR((BALCONS!O191/BALCONS!O$134),0)</f>
        <v>0</v>
      </c>
      <c r="P191" s="144">
        <f>IFERROR((BALCONS!P191/BALCONS!P$134),0)</f>
        <v>0</v>
      </c>
    </row>
    <row r="192" spans="1:16">
      <c r="A192" s="100">
        <v>186</v>
      </c>
      <c r="B192" s="32">
        <v>2801</v>
      </c>
      <c r="C192" s="33" t="s">
        <v>329</v>
      </c>
      <c r="D192" s="144">
        <f>IFERROR((BALCONS!D192/BALCONS!D$134),0)</f>
        <v>0</v>
      </c>
      <c r="E192" s="144">
        <f>IFERROR((BALCONS!E192/BALCONS!E$134),0)</f>
        <v>0</v>
      </c>
      <c r="F192" s="144">
        <f>IFERROR((BALCONS!F192/BALCONS!F$134),0)</f>
        <v>0</v>
      </c>
      <c r="G192" s="144">
        <f>IFERROR((BALCONS!G192/BALCONS!G$134),0)</f>
        <v>0</v>
      </c>
      <c r="H192" s="144">
        <f>IFERROR((BALCONS!H192/BALCONS!H$134),0)</f>
        <v>0</v>
      </c>
      <c r="I192" s="144">
        <f>IFERROR((BALCONS!I192/BALCONS!I$134),0)</f>
        <v>0</v>
      </c>
      <c r="J192" s="144">
        <f>IFERROR((BALCONS!J192/BALCONS!J$134),0)</f>
        <v>0</v>
      </c>
      <c r="K192" s="144">
        <f>IFERROR((BALCONS!K192/BALCONS!K$134),0)</f>
        <v>0</v>
      </c>
      <c r="L192" s="144">
        <f>IFERROR((BALCONS!L192/BALCONS!L$134),0)</f>
        <v>0</v>
      </c>
      <c r="M192" s="144">
        <f>IFERROR((BALCONS!M192/BALCONS!M$134),0)</f>
        <v>0</v>
      </c>
      <c r="N192" s="144">
        <f>IFERROR((BALCONS!N192/BALCONS!N$134),0)</f>
        <v>0</v>
      </c>
      <c r="O192" s="144">
        <f>IFERROR((BALCONS!O192/BALCONS!O$134),0)</f>
        <v>0</v>
      </c>
      <c r="P192" s="144">
        <f>IFERROR((BALCONS!P192/BALCONS!P$134),0)</f>
        <v>0</v>
      </c>
    </row>
    <row r="193" spans="1:16">
      <c r="A193" s="100">
        <v>187</v>
      </c>
      <c r="B193" s="32">
        <v>2802</v>
      </c>
      <c r="C193" s="33" t="s">
        <v>331</v>
      </c>
      <c r="D193" s="144">
        <f>IFERROR((BALCONS!D193/BALCONS!D$134),0)</f>
        <v>0</v>
      </c>
      <c r="E193" s="144">
        <f>IFERROR((BALCONS!E193/BALCONS!E$134),0)</f>
        <v>0</v>
      </c>
      <c r="F193" s="144">
        <f>IFERROR((BALCONS!F193/BALCONS!F$134),0)</f>
        <v>0</v>
      </c>
      <c r="G193" s="144">
        <f>IFERROR((BALCONS!G193/BALCONS!G$134),0)</f>
        <v>0</v>
      </c>
      <c r="H193" s="144">
        <f>IFERROR((BALCONS!H193/BALCONS!H$134),0)</f>
        <v>0</v>
      </c>
      <c r="I193" s="144">
        <f>IFERROR((BALCONS!I193/BALCONS!I$134),0)</f>
        <v>0</v>
      </c>
      <c r="J193" s="144">
        <f>IFERROR((BALCONS!J193/BALCONS!J$134),0)</f>
        <v>0</v>
      </c>
      <c r="K193" s="144">
        <f>IFERROR((BALCONS!K193/BALCONS!K$134),0)</f>
        <v>0</v>
      </c>
      <c r="L193" s="144">
        <f>IFERROR((BALCONS!L193/BALCONS!L$134),0)</f>
        <v>0</v>
      </c>
      <c r="M193" s="144">
        <f>IFERROR((BALCONS!M193/BALCONS!M$134),0)</f>
        <v>0</v>
      </c>
      <c r="N193" s="144">
        <f>IFERROR((BALCONS!N193/BALCONS!N$134),0)</f>
        <v>0</v>
      </c>
      <c r="O193" s="144">
        <f>IFERROR((BALCONS!O193/BALCONS!O$134),0)</f>
        <v>0</v>
      </c>
      <c r="P193" s="144">
        <f>IFERROR((BALCONS!P193/BALCONS!P$134),0)</f>
        <v>0</v>
      </c>
    </row>
    <row r="194" spans="1:16">
      <c r="A194" s="100">
        <v>188</v>
      </c>
      <c r="B194" s="32">
        <v>29</v>
      </c>
      <c r="C194" s="33" t="s">
        <v>332</v>
      </c>
      <c r="D194" s="144">
        <f>IFERROR((BALCONS!D194/BALCONS!D$134),0)</f>
        <v>0</v>
      </c>
      <c r="E194" s="144">
        <f>IFERROR((BALCONS!E194/BALCONS!E$134),0)</f>
        <v>0</v>
      </c>
      <c r="F194" s="144">
        <f>IFERROR((BALCONS!F194/BALCONS!F$134),0)</f>
        <v>0</v>
      </c>
      <c r="G194" s="144">
        <f>IFERROR((BALCONS!G194/BALCONS!G$134),0)</f>
        <v>0</v>
      </c>
      <c r="H194" s="144">
        <f>IFERROR((BALCONS!H194/BALCONS!H$134),0)</f>
        <v>0</v>
      </c>
      <c r="I194" s="144">
        <f>IFERROR((BALCONS!I194/BALCONS!I$134),0)</f>
        <v>0</v>
      </c>
      <c r="J194" s="144">
        <f>IFERROR((BALCONS!J194/BALCONS!J$134),0)</f>
        <v>0</v>
      </c>
      <c r="K194" s="144">
        <f>IFERROR((BALCONS!K194/BALCONS!K$134),0)</f>
        <v>0</v>
      </c>
      <c r="L194" s="144">
        <f>IFERROR((BALCONS!L194/BALCONS!L$134),0)</f>
        <v>0</v>
      </c>
      <c r="M194" s="144">
        <f>IFERROR((BALCONS!M194/BALCONS!M$134),0)</f>
        <v>0</v>
      </c>
      <c r="N194" s="144">
        <f>IFERROR((BALCONS!N194/BALCONS!N$134),0)</f>
        <v>0</v>
      </c>
      <c r="O194" s="144">
        <f>IFERROR((BALCONS!O194/BALCONS!O$134),0)</f>
        <v>0</v>
      </c>
      <c r="P194" s="144">
        <f>IFERROR((BALCONS!P194/BALCONS!P$134),0)</f>
        <v>0</v>
      </c>
    </row>
    <row r="195" spans="1:16" ht="15">
      <c r="A195" s="100">
        <v>189</v>
      </c>
      <c r="B195" s="32"/>
      <c r="C195" s="44" t="s">
        <v>345</v>
      </c>
      <c r="D195" s="144">
        <f>IFERROR((BALCONS!D195/BALCONS!D$134),0)</f>
        <v>0</v>
      </c>
      <c r="E195" s="144">
        <f>IFERROR((BALCONS!E195/BALCONS!E$134),0)</f>
        <v>0</v>
      </c>
      <c r="F195" s="144">
        <f>IFERROR((BALCONS!F195/BALCONS!F$134),0)</f>
        <v>0</v>
      </c>
      <c r="G195" s="144">
        <f>IFERROR((BALCONS!G195/BALCONS!G$134),0)</f>
        <v>0</v>
      </c>
      <c r="H195" s="144">
        <f>IFERROR((BALCONS!H195/BALCONS!H$134),0)</f>
        <v>0</v>
      </c>
      <c r="I195" s="144">
        <f>IFERROR((BALCONS!I195/BALCONS!I$134),0)</f>
        <v>0</v>
      </c>
      <c r="J195" s="144">
        <f>IFERROR((BALCONS!J195/BALCONS!J$134),0)</f>
        <v>0</v>
      </c>
      <c r="K195" s="144">
        <f>IFERROR((BALCONS!K195/BALCONS!K$134),0)</f>
        <v>0</v>
      </c>
      <c r="L195" s="144">
        <f>IFERROR((BALCONS!L195/BALCONS!L$134),0)</f>
        <v>0</v>
      </c>
      <c r="M195" s="144">
        <f>IFERROR((BALCONS!M195/BALCONS!M$134),0)</f>
        <v>0</v>
      </c>
      <c r="N195" s="144">
        <f>IFERROR((BALCONS!N195/BALCONS!N$134),0)</f>
        <v>0</v>
      </c>
      <c r="O195" s="144">
        <f>IFERROR((BALCONS!O195/BALCONS!O$134),0)</f>
        <v>0</v>
      </c>
      <c r="P195" s="144">
        <f>IFERROR((BALCONS!P195/BALCONS!P$134),0)</f>
        <v>0</v>
      </c>
    </row>
    <row r="196" spans="1:16" ht="15">
      <c r="A196" s="100">
        <v>190</v>
      </c>
      <c r="B196" s="32"/>
      <c r="C196" s="44"/>
      <c r="D196" s="144">
        <f>IFERROR((BALCONS!D196/BALCONS!D$134),0)</f>
        <v>0</v>
      </c>
      <c r="E196" s="144">
        <f>IFERROR((BALCONS!E196/BALCONS!E$134),0)</f>
        <v>0</v>
      </c>
      <c r="F196" s="144">
        <f>IFERROR((BALCONS!F196/BALCONS!F$134),0)</f>
        <v>0</v>
      </c>
      <c r="G196" s="144">
        <f>IFERROR((BALCONS!G196/BALCONS!G$134),0)</f>
        <v>0</v>
      </c>
      <c r="H196" s="144">
        <f>IFERROR((BALCONS!H196/BALCONS!H$134),0)</f>
        <v>0</v>
      </c>
      <c r="I196" s="144">
        <f>IFERROR((BALCONS!I196/BALCONS!I$134),0)</f>
        <v>0</v>
      </c>
      <c r="J196" s="144">
        <f>IFERROR((BALCONS!J196/BALCONS!J$134),0)</f>
        <v>0</v>
      </c>
      <c r="K196" s="144">
        <f>IFERROR((BALCONS!K196/BALCONS!K$134),0)</f>
        <v>0</v>
      </c>
      <c r="L196" s="144">
        <f>IFERROR((BALCONS!L196/BALCONS!L$134),0)</f>
        <v>0</v>
      </c>
      <c r="M196" s="144">
        <f>IFERROR((BALCONS!M196/BALCONS!M$134),0)</f>
        <v>0</v>
      </c>
      <c r="N196" s="144">
        <f>IFERROR((BALCONS!N196/BALCONS!N$134),0)</f>
        <v>0</v>
      </c>
      <c r="O196" s="144">
        <f>IFERROR((BALCONS!O196/BALCONS!O$134),0)</f>
        <v>0</v>
      </c>
      <c r="P196" s="144">
        <f>IFERROR((BALCONS!P196/BALCONS!P$134),0)</f>
        <v>0</v>
      </c>
    </row>
    <row r="197" spans="1:16" ht="15">
      <c r="A197" s="100">
        <v>191</v>
      </c>
      <c r="B197" s="32"/>
      <c r="C197" s="29" t="s">
        <v>713</v>
      </c>
      <c r="D197" s="144">
        <f>IFERROR((BALCONS!D197/BALCONS!D$134),0)</f>
        <v>0</v>
      </c>
      <c r="E197" s="144">
        <f>IFERROR((BALCONS!E197/BALCONS!E$134),0)</f>
        <v>0</v>
      </c>
      <c r="F197" s="144">
        <f>IFERROR((BALCONS!F197/BALCONS!F$134),0)</f>
        <v>0</v>
      </c>
      <c r="G197" s="144">
        <f>IFERROR((BALCONS!G197/BALCONS!G$134),0)</f>
        <v>0</v>
      </c>
      <c r="H197" s="144">
        <f>IFERROR((BALCONS!H197/BALCONS!H$134),0)</f>
        <v>0</v>
      </c>
      <c r="I197" s="144">
        <f>IFERROR((BALCONS!I197/BALCONS!I$134),0)</f>
        <v>0</v>
      </c>
      <c r="J197" s="144">
        <f>IFERROR((BALCONS!J197/BALCONS!J$134),0)</f>
        <v>0</v>
      </c>
      <c r="K197" s="144">
        <f>IFERROR((BALCONS!K197/BALCONS!K$134),0)</f>
        <v>0</v>
      </c>
      <c r="L197" s="144">
        <f>IFERROR((BALCONS!L197/BALCONS!L$134),0)</f>
        <v>0</v>
      </c>
      <c r="M197" s="144">
        <f>IFERROR((BALCONS!M197/BALCONS!M$134),0)</f>
        <v>0</v>
      </c>
      <c r="N197" s="144">
        <f>IFERROR((BALCONS!N197/BALCONS!N$134),0)</f>
        <v>1.1121080182174493E-2</v>
      </c>
      <c r="O197" s="144">
        <f>IFERROR((BALCONS!O197/BALCONS!O$134),0)</f>
        <v>1.9645721063512287E-2</v>
      </c>
      <c r="P197" s="144">
        <f>IFERROR((BALCONS!P197/BALCONS!P$134),0)</f>
        <v>1.491477336953786E-2</v>
      </c>
    </row>
    <row r="198" spans="1:16" ht="15">
      <c r="A198" s="100">
        <v>192</v>
      </c>
      <c r="B198" s="32"/>
      <c r="C198" s="44"/>
      <c r="D198" s="144">
        <f>IFERROR((BALCONS!D198/BALCONS!D$134),0)</f>
        <v>0</v>
      </c>
      <c r="E198" s="144">
        <f>IFERROR((BALCONS!E198/BALCONS!E$134),0)</f>
        <v>0</v>
      </c>
      <c r="F198" s="144">
        <f>IFERROR((BALCONS!F198/BALCONS!F$134),0)</f>
        <v>0</v>
      </c>
      <c r="G198" s="144">
        <f>IFERROR((BALCONS!G198/BALCONS!G$134),0)</f>
        <v>0</v>
      </c>
      <c r="H198" s="144">
        <f>IFERROR((BALCONS!H198/BALCONS!H$134),0)</f>
        <v>0</v>
      </c>
      <c r="I198" s="144">
        <f>IFERROR((BALCONS!I198/BALCONS!I$134),0)</f>
        <v>0</v>
      </c>
      <c r="J198" s="144">
        <f>IFERROR((BALCONS!J198/BALCONS!J$134),0)</f>
        <v>0</v>
      </c>
      <c r="K198" s="144">
        <f>IFERROR((BALCONS!K198/BALCONS!K$134),0)</f>
        <v>0</v>
      </c>
      <c r="L198" s="144">
        <f>IFERROR((BALCONS!L198/BALCONS!L$134),0)</f>
        <v>0</v>
      </c>
      <c r="M198" s="144">
        <f>IFERROR((BALCONS!M198/BALCONS!M$134),0)</f>
        <v>0</v>
      </c>
      <c r="N198" s="144">
        <f>IFERROR((BALCONS!N198/BALCONS!N$134),0)</f>
        <v>0</v>
      </c>
      <c r="O198" s="144">
        <f>IFERROR((BALCONS!O198/BALCONS!O$134),0)</f>
        <v>0</v>
      </c>
      <c r="P198" s="144">
        <f>IFERROR((BALCONS!P198/BALCONS!P$134),0)</f>
        <v>0</v>
      </c>
    </row>
    <row r="199" spans="1:16" ht="15">
      <c r="A199" s="100">
        <v>193</v>
      </c>
      <c r="B199" s="32"/>
      <c r="C199" s="44" t="s">
        <v>346</v>
      </c>
      <c r="D199" s="144">
        <f>IFERROR((BALCONS!D199/BALCONS!D$134),0)</f>
        <v>0</v>
      </c>
      <c r="E199" s="144">
        <f>IFERROR((BALCONS!E199/BALCONS!E$134),0)</f>
        <v>0</v>
      </c>
      <c r="F199" s="144">
        <f>IFERROR((BALCONS!F199/BALCONS!F$134),0)</f>
        <v>0</v>
      </c>
      <c r="G199" s="144">
        <f>IFERROR((BALCONS!G199/BALCONS!G$134),0)</f>
        <v>0</v>
      </c>
      <c r="H199" s="144">
        <f>IFERROR((BALCONS!H199/BALCONS!H$134),0)</f>
        <v>0</v>
      </c>
      <c r="I199" s="144">
        <f>IFERROR((BALCONS!I199/BALCONS!I$134),0)</f>
        <v>0</v>
      </c>
      <c r="J199" s="144">
        <f>IFERROR((BALCONS!J199/BALCONS!J$134),0)</f>
        <v>0</v>
      </c>
      <c r="K199" s="144">
        <f>IFERROR((BALCONS!K199/BALCONS!K$134),0)</f>
        <v>0</v>
      </c>
      <c r="L199" s="144">
        <f>IFERROR((BALCONS!L199/BALCONS!L$134),0)</f>
        <v>0</v>
      </c>
      <c r="M199" s="144">
        <f>IFERROR((BALCONS!M199/BALCONS!M$134),0)</f>
        <v>0</v>
      </c>
      <c r="N199" s="144">
        <f>IFERROR((BALCONS!N199/BALCONS!N$134),0)</f>
        <v>0</v>
      </c>
      <c r="O199" s="144">
        <f>IFERROR((BALCONS!O199/BALCONS!O$134),0)</f>
        <v>0</v>
      </c>
      <c r="P199" s="144">
        <f>IFERROR((BALCONS!P199/BALCONS!P$134),0)</f>
        <v>0</v>
      </c>
    </row>
    <row r="200" spans="1:16">
      <c r="A200" s="100">
        <v>194</v>
      </c>
      <c r="B200" s="32">
        <v>31</v>
      </c>
      <c r="C200" s="33" t="s">
        <v>347</v>
      </c>
      <c r="D200" s="144">
        <f>IFERROR((BALCONS!D200/BALCONS!D$134),0)</f>
        <v>0</v>
      </c>
      <c r="E200" s="144">
        <f>IFERROR((BALCONS!E200/BALCONS!E$134),0)</f>
        <v>0</v>
      </c>
      <c r="F200" s="144">
        <f>IFERROR((BALCONS!F200/BALCONS!F$134),0)</f>
        <v>0</v>
      </c>
      <c r="G200" s="144">
        <f>IFERROR((BALCONS!G200/BALCONS!G$134),0)</f>
        <v>0</v>
      </c>
      <c r="H200" s="144">
        <f>IFERROR((BALCONS!H200/BALCONS!H$134),0)</f>
        <v>0</v>
      </c>
      <c r="I200" s="144">
        <f>IFERROR((BALCONS!I200/BALCONS!I$134),0)</f>
        <v>0</v>
      </c>
      <c r="J200" s="144">
        <f>IFERROR((BALCONS!J200/BALCONS!J$134),0)</f>
        <v>0</v>
      </c>
      <c r="K200" s="144">
        <f>IFERROR((BALCONS!K200/BALCONS!K$134),0)</f>
        <v>0</v>
      </c>
      <c r="L200" s="144">
        <f>IFERROR((BALCONS!L200/BALCONS!L$134),0)</f>
        <v>0</v>
      </c>
      <c r="M200" s="144">
        <f>IFERROR((BALCONS!M200/BALCONS!M$134),0)</f>
        <v>0</v>
      </c>
      <c r="N200" s="144">
        <f>IFERROR((BALCONS!N200/BALCONS!N$134),0)</f>
        <v>0.15953349852495327</v>
      </c>
      <c r="O200" s="144">
        <f>IFERROR((BALCONS!O200/BALCONS!O$134),0)</f>
        <v>0.15492615599700557</v>
      </c>
      <c r="P200" s="144">
        <f>IFERROR((BALCONS!P200/BALCONS!P$134),0)</f>
        <v>0.15071821752195738</v>
      </c>
    </row>
    <row r="201" spans="1:16">
      <c r="A201" s="100">
        <v>195</v>
      </c>
      <c r="B201" s="32">
        <v>32</v>
      </c>
      <c r="C201" s="33" t="s">
        <v>351</v>
      </c>
      <c r="D201" s="144">
        <f>IFERROR((BALCONS!D201/BALCONS!D$134),0)</f>
        <v>0</v>
      </c>
      <c r="E201" s="144">
        <f>IFERROR((BALCONS!E201/BALCONS!E$134),0)</f>
        <v>0</v>
      </c>
      <c r="F201" s="144">
        <f>IFERROR((BALCONS!F201/BALCONS!F$134),0)</f>
        <v>0</v>
      </c>
      <c r="G201" s="144">
        <f>IFERROR((BALCONS!G201/BALCONS!G$134),0)</f>
        <v>0</v>
      </c>
      <c r="H201" s="144">
        <f>IFERROR((BALCONS!H201/BALCONS!H$134),0)</f>
        <v>0</v>
      </c>
      <c r="I201" s="144">
        <f>IFERROR((BALCONS!I201/BALCONS!I$134),0)</f>
        <v>0</v>
      </c>
      <c r="J201" s="144">
        <f>IFERROR((BALCONS!J201/BALCONS!J$134),0)</f>
        <v>0</v>
      </c>
      <c r="K201" s="144">
        <f>IFERROR((BALCONS!K201/BALCONS!K$134),0)</f>
        <v>0</v>
      </c>
      <c r="L201" s="144">
        <f>IFERROR((BALCONS!L201/BALCONS!L$134),0)</f>
        <v>0</v>
      </c>
      <c r="M201" s="144">
        <f>IFERROR((BALCONS!M201/BALCONS!M$134),0)</f>
        <v>0</v>
      </c>
      <c r="N201" s="144">
        <f>IFERROR((BALCONS!N201/BALCONS!N$134),0)</f>
        <v>0</v>
      </c>
      <c r="O201" s="144">
        <f>IFERROR((BALCONS!O201/BALCONS!O$134),0)</f>
        <v>0</v>
      </c>
      <c r="P201" s="144">
        <f>IFERROR((BALCONS!P201/BALCONS!P$134),0)</f>
        <v>0</v>
      </c>
    </row>
    <row r="202" spans="1:16">
      <c r="A202" s="100">
        <v>196</v>
      </c>
      <c r="B202" s="32">
        <v>33</v>
      </c>
      <c r="C202" s="33" t="s">
        <v>354</v>
      </c>
      <c r="D202" s="144">
        <f>IFERROR((BALCONS!D202/BALCONS!D$134),0)</f>
        <v>0</v>
      </c>
      <c r="E202" s="144">
        <f>IFERROR((BALCONS!E202/BALCONS!E$134),0)</f>
        <v>0</v>
      </c>
      <c r="F202" s="144">
        <f>IFERROR((BALCONS!F202/BALCONS!F$134),0)</f>
        <v>0</v>
      </c>
      <c r="G202" s="144">
        <f>IFERROR((BALCONS!G202/BALCONS!G$134),0)</f>
        <v>0</v>
      </c>
      <c r="H202" s="144">
        <f>IFERROR((BALCONS!H202/BALCONS!H$134),0)</f>
        <v>0</v>
      </c>
      <c r="I202" s="144">
        <f>IFERROR((BALCONS!I202/BALCONS!I$134),0)</f>
        <v>0</v>
      </c>
      <c r="J202" s="144">
        <f>IFERROR((BALCONS!J202/BALCONS!J$134),0)</f>
        <v>0</v>
      </c>
      <c r="K202" s="144">
        <f>IFERROR((BALCONS!K202/BALCONS!K$134),0)</f>
        <v>0</v>
      </c>
      <c r="L202" s="144">
        <f>IFERROR((BALCONS!L202/BALCONS!L$134),0)</f>
        <v>0</v>
      </c>
      <c r="M202" s="144">
        <f>IFERROR((BALCONS!M202/BALCONS!M$134),0)</f>
        <v>0</v>
      </c>
      <c r="N202" s="144">
        <f>IFERROR((BALCONS!N202/BALCONS!N$134),0)</f>
        <v>0.8604580031255803</v>
      </c>
      <c r="O202" s="144">
        <f>IFERROR((BALCONS!O202/BALCONS!O$134),0)</f>
        <v>0.86331581789855683</v>
      </c>
      <c r="P202" s="144">
        <f>IFERROR((BALCONS!P202/BALCONS!P$134),0)</f>
        <v>0.86662975075125503</v>
      </c>
    </row>
    <row r="203" spans="1:16">
      <c r="A203" s="100">
        <v>197</v>
      </c>
      <c r="B203" s="32">
        <v>34</v>
      </c>
      <c r="C203" s="33" t="s">
        <v>363</v>
      </c>
      <c r="D203" s="144">
        <f>IFERROR((BALCONS!D203/BALCONS!D$134),0)</f>
        <v>0</v>
      </c>
      <c r="E203" s="144">
        <f>IFERROR((BALCONS!E203/BALCONS!E$134),0)</f>
        <v>0</v>
      </c>
      <c r="F203" s="144">
        <f>IFERROR((BALCONS!F203/BALCONS!F$134),0)</f>
        <v>0</v>
      </c>
      <c r="G203" s="144">
        <f>IFERROR((BALCONS!G203/BALCONS!G$134),0)</f>
        <v>0</v>
      </c>
      <c r="H203" s="144">
        <f>IFERROR((BALCONS!H203/BALCONS!H$134),0)</f>
        <v>0</v>
      </c>
      <c r="I203" s="144">
        <f>IFERROR((BALCONS!I203/BALCONS!I$134),0)</f>
        <v>0</v>
      </c>
      <c r="J203" s="144">
        <f>IFERROR((BALCONS!J203/BALCONS!J$134),0)</f>
        <v>0</v>
      </c>
      <c r="K203" s="144">
        <f>IFERROR((BALCONS!K203/BALCONS!K$134),0)</f>
        <v>0</v>
      </c>
      <c r="L203" s="144">
        <f>IFERROR((BALCONS!L203/BALCONS!L$134),0)</f>
        <v>0</v>
      </c>
      <c r="M203" s="144">
        <f>IFERROR((BALCONS!M203/BALCONS!M$134),0)</f>
        <v>0</v>
      </c>
      <c r="N203" s="144">
        <f>IFERROR((BALCONS!N203/BALCONS!N$134),0)</f>
        <v>0</v>
      </c>
      <c r="O203" s="144">
        <f>IFERROR((BALCONS!O203/BALCONS!O$134),0)</f>
        <v>0</v>
      </c>
      <c r="P203" s="144">
        <f>IFERROR((BALCONS!P203/BALCONS!P$134),0)</f>
        <v>0</v>
      </c>
    </row>
    <row r="204" spans="1:16">
      <c r="A204" s="100">
        <v>198</v>
      </c>
      <c r="B204" s="32">
        <v>35</v>
      </c>
      <c r="C204" s="33" t="s">
        <v>368</v>
      </c>
      <c r="D204" s="144">
        <f>IFERROR((BALCONS!D204/BALCONS!D$134),0)</f>
        <v>0</v>
      </c>
      <c r="E204" s="144">
        <f>IFERROR((BALCONS!E204/BALCONS!E$134),0)</f>
        <v>0</v>
      </c>
      <c r="F204" s="144">
        <f>IFERROR((BALCONS!F204/BALCONS!F$134),0)</f>
        <v>0</v>
      </c>
      <c r="G204" s="144">
        <f>IFERROR((BALCONS!G204/BALCONS!G$134),0)</f>
        <v>0</v>
      </c>
      <c r="H204" s="144">
        <f>IFERROR((BALCONS!H204/BALCONS!H$134),0)</f>
        <v>0</v>
      </c>
      <c r="I204" s="144">
        <f>IFERROR((BALCONS!I204/BALCONS!I$134),0)</f>
        <v>0</v>
      </c>
      <c r="J204" s="144">
        <f>IFERROR((BALCONS!J204/BALCONS!J$134),0)</f>
        <v>0</v>
      </c>
      <c r="K204" s="144">
        <f>IFERROR((BALCONS!K204/BALCONS!K$134),0)</f>
        <v>0</v>
      </c>
      <c r="L204" s="144">
        <f>IFERROR((BALCONS!L204/BALCONS!L$134),0)</f>
        <v>0</v>
      </c>
      <c r="M204" s="144">
        <f>IFERROR((BALCONS!M204/BALCONS!M$134),0)</f>
        <v>0</v>
      </c>
      <c r="N204" s="144">
        <f>IFERROR((BALCONS!N204/BALCONS!N$134),0)</f>
        <v>0</v>
      </c>
      <c r="O204" s="144">
        <f>IFERROR((BALCONS!O204/BALCONS!O$134),0)</f>
        <v>0</v>
      </c>
      <c r="P204" s="144">
        <f>IFERROR((BALCONS!P204/BALCONS!P$134),0)</f>
        <v>0</v>
      </c>
    </row>
    <row r="205" spans="1:16">
      <c r="A205" s="100">
        <v>199</v>
      </c>
      <c r="B205" s="32">
        <v>36</v>
      </c>
      <c r="C205" s="33" t="s">
        <v>371</v>
      </c>
      <c r="D205" s="144">
        <f>IFERROR((BALCONS!D205/BALCONS!D$134),0)</f>
        <v>0</v>
      </c>
      <c r="E205" s="144">
        <f>IFERROR((BALCONS!E205/BALCONS!E$134),0)</f>
        <v>0</v>
      </c>
      <c r="F205" s="144">
        <f>IFERROR((BALCONS!F205/BALCONS!F$134),0)</f>
        <v>0</v>
      </c>
      <c r="G205" s="144">
        <f>IFERROR((BALCONS!G205/BALCONS!G$134),0)</f>
        <v>0</v>
      </c>
      <c r="H205" s="144">
        <f>IFERROR((BALCONS!H205/BALCONS!H$134),0)</f>
        <v>0</v>
      </c>
      <c r="I205" s="144">
        <f>IFERROR((BALCONS!I205/BALCONS!I$134),0)</f>
        <v>0</v>
      </c>
      <c r="J205" s="144">
        <f>IFERROR((BALCONS!J205/BALCONS!J$134),0)</f>
        <v>0</v>
      </c>
      <c r="K205" s="144">
        <f>IFERROR((BALCONS!K205/BALCONS!K$134),0)</f>
        <v>0</v>
      </c>
      <c r="L205" s="144">
        <f>IFERROR((BALCONS!L205/BALCONS!L$134),0)</f>
        <v>0</v>
      </c>
      <c r="M205" s="144">
        <f>IFERROR((BALCONS!M205/BALCONS!M$134),0)</f>
        <v>0</v>
      </c>
      <c r="N205" s="144">
        <f>IFERROR((BALCONS!N205/BALCONS!N$134),0)</f>
        <v>0</v>
      </c>
      <c r="O205" s="144">
        <f>IFERROR((BALCONS!O205/BALCONS!O$134),0)</f>
        <v>0</v>
      </c>
      <c r="P205" s="144">
        <f>IFERROR((BALCONS!P205/BALCONS!P$134),0)</f>
        <v>-3.2262741642750198E-2</v>
      </c>
    </row>
    <row r="206" spans="1:16">
      <c r="A206" s="100">
        <v>200</v>
      </c>
      <c r="B206" s="32">
        <v>3601</v>
      </c>
      <c r="C206" s="33" t="s">
        <v>372</v>
      </c>
      <c r="D206" s="144">
        <f>IFERROR((BALCONS!D206/BALCONS!D$134),0)</f>
        <v>0</v>
      </c>
      <c r="E206" s="144">
        <f>IFERROR((BALCONS!E206/BALCONS!E$134),0)</f>
        <v>0</v>
      </c>
      <c r="F206" s="144">
        <f>IFERROR((BALCONS!F206/BALCONS!F$134),0)</f>
        <v>0</v>
      </c>
      <c r="G206" s="144">
        <f>IFERROR((BALCONS!G206/BALCONS!G$134),0)</f>
        <v>0</v>
      </c>
      <c r="H206" s="144">
        <f>IFERROR((BALCONS!H206/BALCONS!H$134),0)</f>
        <v>0</v>
      </c>
      <c r="I206" s="144">
        <f>IFERROR((BALCONS!I206/BALCONS!I$134),0)</f>
        <v>0</v>
      </c>
      <c r="J206" s="144">
        <f>IFERROR((BALCONS!J206/BALCONS!J$134),0)</f>
        <v>0</v>
      </c>
      <c r="K206" s="144">
        <f>IFERROR((BALCONS!K206/BALCONS!K$134),0)</f>
        <v>0</v>
      </c>
      <c r="L206" s="144">
        <f>IFERROR((BALCONS!L206/BALCONS!L$134),0)</f>
        <v>0</v>
      </c>
      <c r="M206" s="144">
        <f>IFERROR((BALCONS!M206/BALCONS!M$134),0)</f>
        <v>0</v>
      </c>
      <c r="N206" s="144">
        <f>IFERROR((BALCONS!N206/BALCONS!N$134),0)</f>
        <v>0</v>
      </c>
      <c r="O206" s="144">
        <f>IFERROR((BALCONS!O206/BALCONS!O$134),0)</f>
        <v>0</v>
      </c>
      <c r="P206" s="144">
        <f>IFERROR((BALCONS!P206/BALCONS!P$134),0)</f>
        <v>0</v>
      </c>
    </row>
    <row r="207" spans="1:16">
      <c r="A207" s="100">
        <v>201</v>
      </c>
      <c r="B207" s="32">
        <v>3602</v>
      </c>
      <c r="C207" s="33" t="s">
        <v>373</v>
      </c>
      <c r="D207" s="144">
        <f>IFERROR((BALCONS!D207/BALCONS!D$134),0)</f>
        <v>0</v>
      </c>
      <c r="E207" s="144">
        <f>IFERROR((BALCONS!E207/BALCONS!E$134),0)</f>
        <v>0</v>
      </c>
      <c r="F207" s="144">
        <f>IFERROR((BALCONS!F207/BALCONS!F$134),0)</f>
        <v>0</v>
      </c>
      <c r="G207" s="144">
        <f>IFERROR((BALCONS!G207/BALCONS!G$134),0)</f>
        <v>0</v>
      </c>
      <c r="H207" s="144">
        <f>IFERROR((BALCONS!H207/BALCONS!H$134),0)</f>
        <v>0</v>
      </c>
      <c r="I207" s="144">
        <f>IFERROR((BALCONS!I207/BALCONS!I$134),0)</f>
        <v>0</v>
      </c>
      <c r="J207" s="144">
        <f>IFERROR((BALCONS!J207/BALCONS!J$134),0)</f>
        <v>0</v>
      </c>
      <c r="K207" s="144">
        <f>IFERROR((BALCONS!K207/BALCONS!K$134),0)</f>
        <v>0</v>
      </c>
      <c r="L207" s="144">
        <f>IFERROR((BALCONS!L207/BALCONS!L$134),0)</f>
        <v>0</v>
      </c>
      <c r="M207" s="144">
        <f>IFERROR((BALCONS!M207/BALCONS!M$134),0)</f>
        <v>0</v>
      </c>
      <c r="N207" s="144">
        <f>IFERROR((BALCONS!N207/BALCONS!N$134),0)</f>
        <v>0</v>
      </c>
      <c r="O207" s="144">
        <f>IFERROR((BALCONS!O207/BALCONS!O$134),0)</f>
        <v>0</v>
      </c>
      <c r="P207" s="144">
        <f>IFERROR((BALCONS!P207/BALCONS!P$134),0)</f>
        <v>0</v>
      </c>
    </row>
    <row r="208" spans="1:16">
      <c r="A208" s="100">
        <v>202</v>
      </c>
      <c r="B208" s="32">
        <v>3603</v>
      </c>
      <c r="C208" s="33" t="s">
        <v>770</v>
      </c>
      <c r="D208" s="144">
        <f>IFERROR((BALCONS!D208/BALCONS!D$134),0)</f>
        <v>0</v>
      </c>
      <c r="E208" s="144">
        <f>IFERROR((BALCONS!E208/BALCONS!E$134),0)</f>
        <v>0</v>
      </c>
      <c r="F208" s="144">
        <f>IFERROR((BALCONS!F208/BALCONS!F$134),0)</f>
        <v>0</v>
      </c>
      <c r="G208" s="144">
        <f>IFERROR((BALCONS!G208/BALCONS!G$134),0)</f>
        <v>0</v>
      </c>
      <c r="H208" s="144">
        <f>IFERROR((BALCONS!H208/BALCONS!H$134),0)</f>
        <v>0</v>
      </c>
      <c r="I208" s="144">
        <f>IFERROR((BALCONS!I208/BALCONS!I$134),0)</f>
        <v>0</v>
      </c>
      <c r="J208" s="144">
        <f>IFERROR((BALCONS!J208/BALCONS!J$134),0)</f>
        <v>0</v>
      </c>
      <c r="K208" s="144">
        <f>IFERROR((BALCONS!K208/BALCONS!K$134),0)</f>
        <v>0</v>
      </c>
      <c r="L208" s="144">
        <f>IFERROR((BALCONS!L208/BALCONS!L$134),0)</f>
        <v>0</v>
      </c>
      <c r="M208" s="144">
        <f>IFERROR((BALCONS!M208/BALCONS!M$134),0)</f>
        <v>0</v>
      </c>
      <c r="N208" s="144">
        <f>IFERROR((BALCONS!N208/BALCONS!N$134),0)</f>
        <v>0</v>
      </c>
      <c r="O208" s="144">
        <f>IFERROR((BALCONS!O208/BALCONS!O$134),0)</f>
        <v>0</v>
      </c>
      <c r="P208" s="144">
        <f>IFERROR((BALCONS!P208/BALCONS!P$134),0)</f>
        <v>0</v>
      </c>
    </row>
    <row r="209" spans="1:16">
      <c r="A209" s="100">
        <v>203</v>
      </c>
      <c r="B209" s="32">
        <v>3604</v>
      </c>
      <c r="C209" s="33" t="s">
        <v>374</v>
      </c>
      <c r="D209" s="144">
        <f>IFERROR((BALCONS!D209/BALCONS!D$134),0)</f>
        <v>0</v>
      </c>
      <c r="E209" s="144">
        <f>IFERROR((BALCONS!E209/BALCONS!E$134),0)</f>
        <v>0</v>
      </c>
      <c r="F209" s="144">
        <f>IFERROR((BALCONS!F209/BALCONS!F$134),0)</f>
        <v>0</v>
      </c>
      <c r="G209" s="144">
        <f>IFERROR((BALCONS!G209/BALCONS!G$134),0)</f>
        <v>0</v>
      </c>
      <c r="H209" s="144">
        <f>IFERROR((BALCONS!H209/BALCONS!H$134),0)</f>
        <v>0</v>
      </c>
      <c r="I209" s="144">
        <f>IFERROR((BALCONS!I209/BALCONS!I$134),0)</f>
        <v>0</v>
      </c>
      <c r="J209" s="144">
        <f>IFERROR((BALCONS!J209/BALCONS!J$134),0)</f>
        <v>0</v>
      </c>
      <c r="K209" s="144">
        <f>IFERROR((BALCONS!K209/BALCONS!K$134),0)</f>
        <v>0</v>
      </c>
      <c r="L209" s="144">
        <f>IFERROR((BALCONS!L209/BALCONS!L$134),0)</f>
        <v>0</v>
      </c>
      <c r="M209" s="144">
        <f>IFERROR((BALCONS!M209/BALCONS!M$134),0)</f>
        <v>0</v>
      </c>
      <c r="N209" s="144">
        <f>IFERROR((BALCONS!N209/BALCONS!N$134),0)</f>
        <v>0</v>
      </c>
      <c r="O209" s="144">
        <f>IFERROR((BALCONS!O209/BALCONS!O$134),0)</f>
        <v>0</v>
      </c>
      <c r="P209" s="144">
        <f>IFERROR((BALCONS!P209/BALCONS!P$134),0)</f>
        <v>-3.2262741642750198E-2</v>
      </c>
    </row>
    <row r="210" spans="1:16" ht="15">
      <c r="A210" s="100">
        <v>204</v>
      </c>
      <c r="B210" s="32"/>
      <c r="C210" s="44" t="s">
        <v>375</v>
      </c>
      <c r="D210" s="144">
        <f>IFERROR((BALCONS!D210/BALCONS!D$134),0)</f>
        <v>0</v>
      </c>
      <c r="E210" s="144">
        <f>IFERROR((BALCONS!E210/BALCONS!E$134),0)</f>
        <v>0</v>
      </c>
      <c r="F210" s="144">
        <f>IFERROR((BALCONS!F210/BALCONS!F$134),0)</f>
        <v>0</v>
      </c>
      <c r="G210" s="144">
        <f>IFERROR((BALCONS!G210/BALCONS!G$134),0)</f>
        <v>0</v>
      </c>
      <c r="H210" s="144">
        <f>IFERROR((BALCONS!H210/BALCONS!H$134),0)</f>
        <v>0</v>
      </c>
      <c r="I210" s="144">
        <f>IFERROR((BALCONS!I210/BALCONS!I$134),0)</f>
        <v>0</v>
      </c>
      <c r="J210" s="144">
        <f>IFERROR((BALCONS!J210/BALCONS!J$134),0)</f>
        <v>0</v>
      </c>
      <c r="K210" s="144">
        <f>IFERROR((BALCONS!K210/BALCONS!K$134),0)</f>
        <v>0</v>
      </c>
      <c r="L210" s="144">
        <f>IFERROR((BALCONS!L210/BALCONS!L$134),0)</f>
        <v>0</v>
      </c>
      <c r="M210" s="144">
        <f>IFERROR((BALCONS!M210/BALCONS!M$134),0)</f>
        <v>0</v>
      </c>
      <c r="N210" s="144">
        <f>IFERROR((BALCONS!N210/BALCONS!N$134),0)</f>
        <v>1.0199915016505334</v>
      </c>
      <c r="O210" s="144">
        <f>IFERROR((BALCONS!O210/BALCONS!O$134),0)</f>
        <v>1.0182419738955626</v>
      </c>
      <c r="P210" s="144">
        <f>IFERROR((BALCONS!P210/BALCONS!P$134),0)</f>
        <v>0.98508522663046227</v>
      </c>
    </row>
    <row r="211" spans="1:16" ht="15">
      <c r="A211" s="100">
        <v>205</v>
      </c>
      <c r="B211" s="32"/>
      <c r="C211" s="44"/>
      <c r="D211" s="144">
        <f>IFERROR((BALCONS!D211/BALCONS!D$134),0)</f>
        <v>0</v>
      </c>
      <c r="E211" s="144">
        <f>IFERROR((BALCONS!E211/BALCONS!E$134),0)</f>
        <v>0</v>
      </c>
      <c r="F211" s="144">
        <f>IFERROR((BALCONS!F211/BALCONS!F$134),0)</f>
        <v>0</v>
      </c>
      <c r="G211" s="144">
        <f>IFERROR((BALCONS!G211/BALCONS!G$134),0)</f>
        <v>0</v>
      </c>
      <c r="H211" s="144">
        <f>IFERROR((BALCONS!H211/BALCONS!H$134),0)</f>
        <v>0</v>
      </c>
      <c r="I211" s="144">
        <f>IFERROR((BALCONS!I211/BALCONS!I$134),0)</f>
        <v>0</v>
      </c>
      <c r="J211" s="144">
        <f>IFERROR((BALCONS!J211/BALCONS!J$134),0)</f>
        <v>0</v>
      </c>
      <c r="K211" s="144">
        <f>IFERROR((BALCONS!K211/BALCONS!K$134),0)</f>
        <v>0</v>
      </c>
      <c r="L211" s="144">
        <f>IFERROR((BALCONS!L211/BALCONS!L$134),0)</f>
        <v>0</v>
      </c>
      <c r="M211" s="144">
        <f>IFERROR((BALCONS!M211/BALCONS!M$134),0)</f>
        <v>0</v>
      </c>
      <c r="N211" s="144">
        <f>IFERROR((BALCONS!N211/BALCONS!N$134),0)</f>
        <v>0</v>
      </c>
      <c r="O211" s="144">
        <f>IFERROR((BALCONS!O211/BALCONS!O$134),0)</f>
        <v>0</v>
      </c>
      <c r="P211" s="144">
        <f>IFERROR((BALCONS!P211/BALCONS!P$134),0)</f>
        <v>0</v>
      </c>
    </row>
    <row r="212" spans="1:16" ht="15">
      <c r="A212" s="100">
        <v>206</v>
      </c>
      <c r="B212" s="35"/>
      <c r="C212" s="83" t="s">
        <v>713</v>
      </c>
      <c r="D212" s="144">
        <f>IFERROR((BALCONS!D212/BALCONS!D$134),0)</f>
        <v>0</v>
      </c>
      <c r="E212" s="144">
        <f>IFERROR((BALCONS!E212/BALCONS!E$134),0)</f>
        <v>0</v>
      </c>
      <c r="F212" s="144">
        <f>IFERROR((BALCONS!F212/BALCONS!F$134),0)</f>
        <v>0</v>
      </c>
      <c r="G212" s="144">
        <f>IFERROR((BALCONS!G212/BALCONS!G$134),0)</f>
        <v>0</v>
      </c>
      <c r="H212" s="144">
        <f>IFERROR((BALCONS!H212/BALCONS!H$134),0)</f>
        <v>0</v>
      </c>
      <c r="I212" s="144">
        <f>IFERROR((BALCONS!I212/BALCONS!I$134),0)</f>
        <v>0</v>
      </c>
      <c r="J212" s="144">
        <f>IFERROR((BALCONS!J212/BALCONS!J$134),0)</f>
        <v>0</v>
      </c>
      <c r="K212" s="144">
        <f>IFERROR((BALCONS!K212/BALCONS!K$134),0)</f>
        <v>0</v>
      </c>
      <c r="L212" s="144">
        <f>IFERROR((BALCONS!L212/BALCONS!L$134),0)</f>
        <v>0</v>
      </c>
      <c r="M212" s="144">
        <f>IFERROR((BALCONS!M212/BALCONS!M$134),0)</f>
        <v>0</v>
      </c>
      <c r="N212" s="144">
        <f>IFERROR((BALCONS!N212/BALCONS!N$134),0)</f>
        <v>1.031112581832708</v>
      </c>
      <c r="O212" s="144">
        <f>IFERROR((BALCONS!O212/BALCONS!O$134),0)</f>
        <v>1.0378876949590747</v>
      </c>
      <c r="P212" s="144">
        <f>IFERROR((BALCONS!P212/BALCONS!P$134),0)</f>
        <v>1.0000000000000002</v>
      </c>
    </row>
    <row r="213" spans="1:16" ht="15">
      <c r="C213" s="13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</row>
    <row r="214" spans="1:16" ht="15">
      <c r="C214" s="13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</row>
    <row r="215" spans="1:16" ht="15">
      <c r="C215" s="13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</row>
    <row r="216" spans="1:16" ht="15">
      <c r="C216" s="13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H97"/>
  <sheetViews>
    <sheetView showGridLines="0" zoomScale="75" zoomScaleNormal="75" workbookViewId="0">
      <pane xSplit="3" ySplit="6" topLeftCell="D7" activePane="bottomRight" state="frozen"/>
      <selection activeCell="D7" sqref="D7"/>
      <selection pane="topRight" activeCell="D7" sqref="D7"/>
      <selection pane="bottomLeft" activeCell="D7" sqref="D7"/>
      <selection pane="bottomRight" activeCell="D7" sqref="D7"/>
    </sheetView>
  </sheetViews>
  <sheetFormatPr defaultColWidth="11.42578125" defaultRowHeight="14.25"/>
  <cols>
    <col min="1" max="1" width="4.5703125" style="5" customWidth="1"/>
    <col min="2" max="2" width="16" style="5" customWidth="1"/>
    <col min="3" max="3" width="90.85546875" style="5" customWidth="1"/>
    <col min="4" max="8" width="22.5703125" style="5" customWidth="1"/>
    <col min="9" max="16384" width="11.42578125" style="5"/>
  </cols>
  <sheetData>
    <row r="1" spans="2:8" s="40" customFormat="1" ht="15">
      <c r="B1" s="3" t="s">
        <v>716</v>
      </c>
      <c r="C1" s="25"/>
      <c r="D1" s="24"/>
      <c r="E1" s="24"/>
      <c r="F1" s="24"/>
      <c r="G1" s="24"/>
      <c r="H1" s="24"/>
    </row>
    <row r="2" spans="2:8" s="40" customFormat="1" ht="15">
      <c r="B2" s="3" t="str">
        <f>BALANCE!B3</f>
        <v>FOREIGNEXCHANGE ECUADOR S.A. CASA DE CAMBIOS</v>
      </c>
      <c r="C2" s="25"/>
      <c r="D2" s="24"/>
      <c r="E2" s="24"/>
      <c r="F2" s="24"/>
      <c r="G2" s="24"/>
      <c r="H2" s="24"/>
    </row>
    <row r="3" spans="2:8" s="40" customFormat="1" ht="15">
      <c r="B3" s="43" t="str">
        <f>BALANCE!B4</f>
        <v>OCTUBRE DICIEMBRE de 2013</v>
      </c>
      <c r="C3" s="25"/>
      <c r="D3" s="24"/>
      <c r="E3" s="24"/>
      <c r="F3" s="24"/>
      <c r="G3" s="24"/>
      <c r="H3" s="24"/>
    </row>
    <row r="4" spans="2:8" s="40" customFormat="1" ht="15">
      <c r="B4" s="3" t="s">
        <v>1</v>
      </c>
      <c r="C4" s="25"/>
      <c r="D4" s="24"/>
      <c r="E4" s="24"/>
      <c r="F4" s="24"/>
      <c r="G4" s="24"/>
      <c r="H4" s="24"/>
    </row>
    <row r="5" spans="2:8" s="40" customFormat="1">
      <c r="B5" s="25"/>
      <c r="C5" s="25"/>
      <c r="D5" s="24"/>
      <c r="E5" s="24"/>
      <c r="F5" s="24"/>
      <c r="G5" s="24"/>
      <c r="H5" s="24"/>
    </row>
    <row r="6" spans="2:8" s="12" customFormat="1" ht="75">
      <c r="B6" s="10" t="s">
        <v>2</v>
      </c>
      <c r="C6" s="11" t="s">
        <v>3</v>
      </c>
      <c r="D6" s="88" t="str">
        <f>BALANCE!E4</f>
        <v>FOREIGNEXCHANGE ECUADOR S.A. CASA DE CAMBIOS</v>
      </c>
      <c r="E6" s="88">
        <f>BALANCE!F7</f>
        <v>0</v>
      </c>
      <c r="F6" s="88" t="e">
        <f>BALANCE!#REF!</f>
        <v>#REF!</v>
      </c>
      <c r="G6" s="88" t="e">
        <f>BALANCE!#REF!</f>
        <v>#REF!</v>
      </c>
      <c r="H6" s="88" t="e">
        <f>BALANCE!#REF!</f>
        <v>#REF!</v>
      </c>
    </row>
    <row r="7" spans="2:8">
      <c r="B7" s="30"/>
      <c r="C7" s="31"/>
      <c r="D7" s="75"/>
      <c r="E7" s="75"/>
      <c r="F7" s="75"/>
      <c r="G7" s="75"/>
      <c r="H7" s="75"/>
    </row>
    <row r="8" spans="2:8" ht="15">
      <c r="B8" s="32"/>
      <c r="C8" s="44" t="s">
        <v>714</v>
      </c>
      <c r="D8" s="77">
        <f>D28+D48+D68</f>
        <v>0</v>
      </c>
      <c r="E8" s="77">
        <f>E28+E48+E68</f>
        <v>0</v>
      </c>
      <c r="F8" s="77" t="e">
        <f>F28+F48+F68</f>
        <v>#REF!</v>
      </c>
      <c r="G8" s="77" t="e">
        <f>G28+G48+G68</f>
        <v>#REF!</v>
      </c>
      <c r="H8" s="77" t="e">
        <f>H28+H48+H68</f>
        <v>#REF!</v>
      </c>
    </row>
    <row r="9" spans="2:8">
      <c r="B9" s="32"/>
      <c r="C9" s="33"/>
      <c r="D9" s="76"/>
      <c r="E9" s="76"/>
      <c r="F9" s="76"/>
      <c r="G9" s="76"/>
      <c r="H9" s="76"/>
    </row>
    <row r="10" spans="2:8">
      <c r="B10" s="32">
        <f>+BALANCE!B87</f>
        <v>1401</v>
      </c>
      <c r="C10" s="33" t="str">
        <f>+BALANCE!C87</f>
        <v>Cartera de créditos comercial por vencer</v>
      </c>
      <c r="D10" s="76">
        <f>+BALANCE!E87</f>
        <v>0</v>
      </c>
      <c r="E10" s="76">
        <f>+BALANCE!F87</f>
        <v>0</v>
      </c>
      <c r="F10" s="76" t="e">
        <f>+BALANCE!#REF!</f>
        <v>#REF!</v>
      </c>
      <c r="G10" s="76" t="e">
        <f>+BALANCE!#REF!</f>
        <v>#REF!</v>
      </c>
      <c r="H10" s="76" t="e">
        <f>+BALANCE!#REF!</f>
        <v>#REF!</v>
      </c>
    </row>
    <row r="11" spans="2:8">
      <c r="B11" s="32">
        <f>+BALANCE!B93</f>
        <v>1402</v>
      </c>
      <c r="C11" s="33" t="str">
        <f>+BALANCE!C93</f>
        <v>Cartera de créditos de consumo por vencer</v>
      </c>
      <c r="D11" s="76">
        <f>+BALANCE!E93</f>
        <v>0</v>
      </c>
      <c r="E11" s="76">
        <f>+BALANCE!F93</f>
        <v>0</v>
      </c>
      <c r="F11" s="76" t="e">
        <f>+BALANCE!#REF!</f>
        <v>#REF!</v>
      </c>
      <c r="G11" s="76" t="e">
        <f>+BALANCE!#REF!</f>
        <v>#REF!</v>
      </c>
      <c r="H11" s="76" t="e">
        <f>+BALANCE!#REF!</f>
        <v>#REF!</v>
      </c>
    </row>
    <row r="12" spans="2:8">
      <c r="B12" s="32">
        <f>+BALANCE!B99</f>
        <v>1403</v>
      </c>
      <c r="C12" s="33" t="str">
        <f>+BALANCE!C99</f>
        <v>Cartera de créditos de vivienda por vencer</v>
      </c>
      <c r="D12" s="76">
        <f>+BALANCE!E99</f>
        <v>0</v>
      </c>
      <c r="E12" s="76">
        <f>+BALANCE!F99</f>
        <v>0</v>
      </c>
      <c r="F12" s="76" t="e">
        <f>+BALANCE!#REF!</f>
        <v>#REF!</v>
      </c>
      <c r="G12" s="76" t="e">
        <f>+BALANCE!#REF!</f>
        <v>#REF!</v>
      </c>
      <c r="H12" s="76" t="e">
        <f>+BALANCE!#REF!</f>
        <v>#REF!</v>
      </c>
    </row>
    <row r="13" spans="2:8">
      <c r="B13" s="32">
        <f>+BALANCE!B105</f>
        <v>1404</v>
      </c>
      <c r="C13" s="33" t="str">
        <f>+BALANCE!C105</f>
        <v>Cartera de créditos para la microempresa por vencer</v>
      </c>
      <c r="D13" s="76">
        <f>+BALANCE!E105</f>
        <v>0</v>
      </c>
      <c r="E13" s="76">
        <f>+BALANCE!F105</f>
        <v>0</v>
      </c>
      <c r="F13" s="76" t="e">
        <f>+BALANCE!#REF!</f>
        <v>#REF!</v>
      </c>
      <c r="G13" s="76" t="e">
        <f>+BALANCE!#REF!</f>
        <v>#REF!</v>
      </c>
      <c r="H13" s="76" t="e">
        <f>+BALANCE!#REF!</f>
        <v>#REF!</v>
      </c>
    </row>
    <row r="14" spans="2:8">
      <c r="B14" s="32">
        <f>+BALANCE!B111</f>
        <v>1405</v>
      </c>
      <c r="C14" s="33" t="str">
        <f>+BALANCE!C111</f>
        <v>Cartera de crédito educativo por vencer</v>
      </c>
      <c r="D14" s="76">
        <f>+BALANCE!E111</f>
        <v>0</v>
      </c>
      <c r="E14" s="76">
        <f>+BALANCE!F111</f>
        <v>0</v>
      </c>
      <c r="F14" s="76" t="e">
        <f>+BALANCE!#REF!</f>
        <v>#REF!</v>
      </c>
      <c r="G14" s="76" t="e">
        <f>+BALANCE!#REF!</f>
        <v>#REF!</v>
      </c>
      <c r="H14" s="76" t="e">
        <f>+BALANCE!#REF!</f>
        <v>#REF!</v>
      </c>
    </row>
    <row r="15" spans="2:8">
      <c r="B15" s="32">
        <f>+BALANCE!B117</f>
        <v>1406</v>
      </c>
      <c r="C15" s="33" t="str">
        <f>+BALANCE!C117</f>
        <v>Cartera de créditos de inversión pública por vencer</v>
      </c>
      <c r="D15" s="76">
        <f>+BALANCE!E117</f>
        <v>0</v>
      </c>
      <c r="E15" s="76">
        <f>+BALANCE!F117</f>
        <v>0</v>
      </c>
      <c r="F15" s="76" t="e">
        <f>+BALANCE!#REF!</f>
        <v>#REF!</v>
      </c>
      <c r="G15" s="76" t="e">
        <f>+BALANCE!#REF!</f>
        <v>#REF!</v>
      </c>
      <c r="H15" s="76" t="e">
        <f>+BALANCE!#REF!</f>
        <v>#REF!</v>
      </c>
    </row>
    <row r="16" spans="2:8">
      <c r="B16" s="32">
        <f>+BALANCE!B123</f>
        <v>1409</v>
      </c>
      <c r="C16" s="33" t="str">
        <f>+BALANCE!C123</f>
        <v>Cartera de créditos comercial refinanciada por vencer</v>
      </c>
      <c r="D16" s="76">
        <f>+BALANCE!E123</f>
        <v>0</v>
      </c>
      <c r="E16" s="76">
        <f>+BALANCE!F123</f>
        <v>0</v>
      </c>
      <c r="F16" s="76" t="e">
        <f>+BALANCE!#REF!</f>
        <v>#REF!</v>
      </c>
      <c r="G16" s="76" t="e">
        <f>+BALANCE!#REF!</f>
        <v>#REF!</v>
      </c>
      <c r="H16" s="76" t="e">
        <f>+BALANCE!#REF!</f>
        <v>#REF!</v>
      </c>
    </row>
    <row r="17" spans="2:8">
      <c r="B17" s="32">
        <f>+BALANCE!B129</f>
        <v>1410</v>
      </c>
      <c r="C17" s="33" t="str">
        <f>+BALANCE!C129</f>
        <v>Cartera de créditos de consumo refinanciada por vencer</v>
      </c>
      <c r="D17" s="76">
        <f>+BALANCE!E129</f>
        <v>0</v>
      </c>
      <c r="E17" s="76">
        <f>+BALANCE!F129</f>
        <v>0</v>
      </c>
      <c r="F17" s="76" t="e">
        <f>+BALANCE!#REF!</f>
        <v>#REF!</v>
      </c>
      <c r="G17" s="76" t="e">
        <f>+BALANCE!#REF!</f>
        <v>#REF!</v>
      </c>
      <c r="H17" s="76" t="e">
        <f>+BALANCE!#REF!</f>
        <v>#REF!</v>
      </c>
    </row>
    <row r="18" spans="2:8">
      <c r="B18" s="32">
        <f>+BALANCE!B135</f>
        <v>1411</v>
      </c>
      <c r="C18" s="33" t="str">
        <f>+BALANCE!C135</f>
        <v>Cartera de créditos de vivienda refinanciada por vencer</v>
      </c>
      <c r="D18" s="76">
        <f>+BALANCE!E135</f>
        <v>0</v>
      </c>
      <c r="E18" s="76">
        <f>+BALANCE!F135</f>
        <v>0</v>
      </c>
      <c r="F18" s="76" t="e">
        <f>+BALANCE!#REF!</f>
        <v>#REF!</v>
      </c>
      <c r="G18" s="76" t="e">
        <f>+BALANCE!#REF!</f>
        <v>#REF!</v>
      </c>
      <c r="H18" s="76" t="e">
        <f>+BALANCE!#REF!</f>
        <v>#REF!</v>
      </c>
    </row>
    <row r="19" spans="2:8">
      <c r="B19" s="32">
        <f>+BALANCE!B141</f>
        <v>1412</v>
      </c>
      <c r="C19" s="33" t="str">
        <f>+BALANCE!C141</f>
        <v>Cartera de créditos para la microempresa refinanciada por vencer</v>
      </c>
      <c r="D19" s="76">
        <f>+BALANCE!E141</f>
        <v>0</v>
      </c>
      <c r="E19" s="76">
        <f>+BALANCE!F141</f>
        <v>0</v>
      </c>
      <c r="F19" s="76" t="e">
        <f>+BALANCE!#REF!</f>
        <v>#REF!</v>
      </c>
      <c r="G19" s="76" t="e">
        <f>+BALANCE!#REF!</f>
        <v>#REF!</v>
      </c>
      <c r="H19" s="76" t="e">
        <f>+BALANCE!#REF!</f>
        <v>#REF!</v>
      </c>
    </row>
    <row r="20" spans="2:8">
      <c r="B20" s="32">
        <f>+BALANCE!B147</f>
        <v>1413</v>
      </c>
      <c r="C20" s="33" t="str">
        <f>+BALANCE!C147</f>
        <v>Cartera de crédito educativo refinanciada por vencer</v>
      </c>
      <c r="D20" s="76">
        <f>+BALANCE!E147</f>
        <v>0</v>
      </c>
      <c r="E20" s="76">
        <f>+BALANCE!F147</f>
        <v>0</v>
      </c>
      <c r="F20" s="76" t="e">
        <f>+BALANCE!#REF!</f>
        <v>#REF!</v>
      </c>
      <c r="G20" s="76" t="e">
        <f>+BALANCE!#REF!</f>
        <v>#REF!</v>
      </c>
      <c r="H20" s="76" t="e">
        <f>+BALANCE!#REF!</f>
        <v>#REF!</v>
      </c>
    </row>
    <row r="21" spans="2:8">
      <c r="B21" s="32">
        <f>+BALANCE!B153</f>
        <v>1414</v>
      </c>
      <c r="C21" s="33" t="str">
        <f>+BALANCE!C153</f>
        <v>Cartera de créditos de inversión pública refinanciada por vencer</v>
      </c>
      <c r="D21" s="76">
        <f>+BALANCE!E153</f>
        <v>0</v>
      </c>
      <c r="E21" s="76">
        <f>+BALANCE!F153</f>
        <v>0</v>
      </c>
      <c r="F21" s="76" t="e">
        <f>+BALANCE!#REF!</f>
        <v>#REF!</v>
      </c>
      <c r="G21" s="76" t="e">
        <f>+BALANCE!#REF!</f>
        <v>#REF!</v>
      </c>
      <c r="H21" s="76" t="e">
        <f>+BALANCE!#REF!</f>
        <v>#REF!</v>
      </c>
    </row>
    <row r="22" spans="2:8">
      <c r="B22" s="32">
        <f>+BALANCE!B159</f>
        <v>1417</v>
      </c>
      <c r="C22" s="33" t="str">
        <f>+BALANCE!C159</f>
        <v>Cartera de créditos comercial reestructurada por vencer</v>
      </c>
      <c r="D22" s="76">
        <f>+BALANCE!E159</f>
        <v>0</v>
      </c>
      <c r="E22" s="76">
        <f>+BALANCE!F159</f>
        <v>0</v>
      </c>
      <c r="F22" s="76" t="e">
        <f>+BALANCE!#REF!</f>
        <v>#REF!</v>
      </c>
      <c r="G22" s="76" t="e">
        <f>+BALANCE!#REF!</f>
        <v>#REF!</v>
      </c>
      <c r="H22" s="76" t="e">
        <f>+BALANCE!#REF!</f>
        <v>#REF!</v>
      </c>
    </row>
    <row r="23" spans="2:8">
      <c r="B23" s="32">
        <f>+BALANCE!B165</f>
        <v>1418</v>
      </c>
      <c r="C23" s="33" t="str">
        <f>+BALANCE!C165</f>
        <v>Cartera de créditos de consumo reestructurada por vencer</v>
      </c>
      <c r="D23" s="76">
        <f>+BALANCE!E165</f>
        <v>0</v>
      </c>
      <c r="E23" s="76">
        <f>+BALANCE!F165</f>
        <v>0</v>
      </c>
      <c r="F23" s="76" t="e">
        <f>+BALANCE!#REF!</f>
        <v>#REF!</v>
      </c>
      <c r="G23" s="76" t="e">
        <f>+BALANCE!#REF!</f>
        <v>#REF!</v>
      </c>
      <c r="H23" s="76" t="e">
        <f>+BALANCE!#REF!</f>
        <v>#REF!</v>
      </c>
    </row>
    <row r="24" spans="2:8">
      <c r="B24" s="32">
        <f>+BALANCE!B171</f>
        <v>1419</v>
      </c>
      <c r="C24" s="33" t="str">
        <f>+BALANCE!C171</f>
        <v>Cartera de créditos de vivienda reestructurada por vencer</v>
      </c>
      <c r="D24" s="76">
        <f>+BALANCE!E171</f>
        <v>0</v>
      </c>
      <c r="E24" s="76">
        <f>+BALANCE!F171</f>
        <v>0</v>
      </c>
      <c r="F24" s="76" t="e">
        <f>+BALANCE!#REF!</f>
        <v>#REF!</v>
      </c>
      <c r="G24" s="76" t="e">
        <f>+BALANCE!#REF!</f>
        <v>#REF!</v>
      </c>
      <c r="H24" s="76" t="e">
        <f>+BALANCE!#REF!</f>
        <v>#REF!</v>
      </c>
    </row>
    <row r="25" spans="2:8">
      <c r="B25" s="32">
        <f>+BALANCE!B177</f>
        <v>1420</v>
      </c>
      <c r="C25" s="33" t="str">
        <f>+BALANCE!C177</f>
        <v>Cartera de créditos para la microempresa reestructurada por vencer</v>
      </c>
      <c r="D25" s="76">
        <f>+BALANCE!E177</f>
        <v>0</v>
      </c>
      <c r="E25" s="76">
        <f>+BALANCE!F177</f>
        <v>0</v>
      </c>
      <c r="F25" s="76" t="e">
        <f>+BALANCE!#REF!</f>
        <v>#REF!</v>
      </c>
      <c r="G25" s="76" t="e">
        <f>+BALANCE!#REF!</f>
        <v>#REF!</v>
      </c>
      <c r="H25" s="76" t="e">
        <f>+BALANCE!#REF!</f>
        <v>#REF!</v>
      </c>
    </row>
    <row r="26" spans="2:8">
      <c r="B26" s="32">
        <f>+BALANCE!B183</f>
        <v>1421</v>
      </c>
      <c r="C26" s="33" t="str">
        <f>+BALANCE!C183</f>
        <v>Cartera de crédito educativo reestructurada por vencer</v>
      </c>
      <c r="D26" s="76">
        <f>+BALANCE!E183</f>
        <v>0</v>
      </c>
      <c r="E26" s="76">
        <f>+BALANCE!F183</f>
        <v>0</v>
      </c>
      <c r="F26" s="76" t="e">
        <f>+BALANCE!#REF!</f>
        <v>#REF!</v>
      </c>
      <c r="G26" s="76" t="e">
        <f>+BALANCE!#REF!</f>
        <v>#REF!</v>
      </c>
      <c r="H26" s="76" t="e">
        <f>+BALANCE!#REF!</f>
        <v>#REF!</v>
      </c>
    </row>
    <row r="27" spans="2:8">
      <c r="B27" s="32">
        <f>+BALANCE!B189</f>
        <v>1422</v>
      </c>
      <c r="C27" s="33" t="str">
        <f>+BALANCE!C189</f>
        <v>Cartera de créditos de inversión pública reestructurada por vencer</v>
      </c>
      <c r="D27" s="76">
        <f>+BALANCE!E189</f>
        <v>0</v>
      </c>
      <c r="E27" s="76">
        <f>+BALANCE!F189</f>
        <v>0</v>
      </c>
      <c r="F27" s="76" t="e">
        <f>+BALANCE!#REF!</f>
        <v>#REF!</v>
      </c>
      <c r="G27" s="76" t="e">
        <f>+BALANCE!#REF!</f>
        <v>#REF!</v>
      </c>
      <c r="H27" s="76" t="e">
        <f>+BALANCE!#REF!</f>
        <v>#REF!</v>
      </c>
    </row>
    <row r="28" spans="2:8" ht="15">
      <c r="B28" s="32"/>
      <c r="C28" s="44" t="s">
        <v>679</v>
      </c>
      <c r="D28" s="77">
        <f>SUM(D10:D27)</f>
        <v>0</v>
      </c>
      <c r="E28" s="77">
        <f>SUM(E10:E27)</f>
        <v>0</v>
      </c>
      <c r="F28" s="77" t="e">
        <f>SUM(F10:F27)</f>
        <v>#REF!</v>
      </c>
      <c r="G28" s="77" t="e">
        <f>SUM(G10:G27)</f>
        <v>#REF!</v>
      </c>
      <c r="H28" s="77" t="e">
        <f>SUM(H10:H27)</f>
        <v>#REF!</v>
      </c>
    </row>
    <row r="29" spans="2:8">
      <c r="B29" s="32"/>
      <c r="C29" s="33"/>
      <c r="D29" s="76"/>
      <c r="E29" s="76"/>
      <c r="F29" s="76"/>
      <c r="G29" s="76"/>
      <c r="H29" s="76"/>
    </row>
    <row r="30" spans="2:8">
      <c r="B30" s="32">
        <f>+BALANCE!B195</f>
        <v>1425</v>
      </c>
      <c r="C30" s="33" t="str">
        <f>+BALANCE!C195</f>
        <v>Cartera de créditos comercial que no devenga intereses</v>
      </c>
      <c r="D30" s="76">
        <f>+BALANCE!E195</f>
        <v>0</v>
      </c>
      <c r="E30" s="76">
        <f>+BALANCE!F195</f>
        <v>0</v>
      </c>
      <c r="F30" s="76" t="e">
        <f>+BALANCE!#REF!</f>
        <v>#REF!</v>
      </c>
      <c r="G30" s="76" t="e">
        <f>+BALANCE!#REF!</f>
        <v>#REF!</v>
      </c>
      <c r="H30" s="76" t="e">
        <f>+BALANCE!#REF!</f>
        <v>#REF!</v>
      </c>
    </row>
    <row r="31" spans="2:8">
      <c r="B31" s="32">
        <f>+BALANCE!B201</f>
        <v>1426</v>
      </c>
      <c r="C31" s="33" t="str">
        <f>+BALANCE!C201</f>
        <v>Cartera de créditos de consumo que no devenga intereses</v>
      </c>
      <c r="D31" s="76">
        <f>+BALANCE!E201</f>
        <v>0</v>
      </c>
      <c r="E31" s="76">
        <f>+BALANCE!F201</f>
        <v>0</v>
      </c>
      <c r="F31" s="76" t="e">
        <f>+BALANCE!#REF!</f>
        <v>#REF!</v>
      </c>
      <c r="G31" s="76" t="e">
        <f>+BALANCE!#REF!</f>
        <v>#REF!</v>
      </c>
      <c r="H31" s="76" t="e">
        <f>+BALANCE!#REF!</f>
        <v>#REF!</v>
      </c>
    </row>
    <row r="32" spans="2:8">
      <c r="B32" s="32">
        <f>+BALANCE!B207</f>
        <v>1427</v>
      </c>
      <c r="C32" s="33" t="str">
        <f>+BALANCE!C207</f>
        <v>Cartera de créditos de vivienda que no devenga intereses</v>
      </c>
      <c r="D32" s="76">
        <f>+BALANCE!E207</f>
        <v>0</v>
      </c>
      <c r="E32" s="76">
        <f>+BALANCE!F207</f>
        <v>0</v>
      </c>
      <c r="F32" s="76" t="e">
        <f>+BALANCE!#REF!</f>
        <v>#REF!</v>
      </c>
      <c r="G32" s="76" t="e">
        <f>+BALANCE!#REF!</f>
        <v>#REF!</v>
      </c>
      <c r="H32" s="76" t="e">
        <f>+BALANCE!#REF!</f>
        <v>#REF!</v>
      </c>
    </row>
    <row r="33" spans="2:8">
      <c r="B33" s="32">
        <f>+BALANCE!B213</f>
        <v>1428</v>
      </c>
      <c r="C33" s="33" t="str">
        <f>+BALANCE!C213</f>
        <v>Cartera de créditos para la microempresa que no devenga intereses</v>
      </c>
      <c r="D33" s="76">
        <f>+BALANCE!E213</f>
        <v>0</v>
      </c>
      <c r="E33" s="76">
        <f>+BALANCE!F213</f>
        <v>0</v>
      </c>
      <c r="F33" s="76" t="e">
        <f>+BALANCE!#REF!</f>
        <v>#REF!</v>
      </c>
      <c r="G33" s="76" t="e">
        <f>+BALANCE!#REF!</f>
        <v>#REF!</v>
      </c>
      <c r="H33" s="76" t="e">
        <f>+BALANCE!#REF!</f>
        <v>#REF!</v>
      </c>
    </row>
    <row r="34" spans="2:8">
      <c r="B34" s="32">
        <f>+BALANCE!B219</f>
        <v>1429</v>
      </c>
      <c r="C34" s="33" t="str">
        <f>+BALANCE!C219</f>
        <v>Cartera de crédito educativo que no devenga intereses</v>
      </c>
      <c r="D34" s="76">
        <f>+BALANCE!E219</f>
        <v>0</v>
      </c>
      <c r="E34" s="76">
        <f>+BALANCE!F219</f>
        <v>0</v>
      </c>
      <c r="F34" s="76" t="e">
        <f>+BALANCE!#REF!</f>
        <v>#REF!</v>
      </c>
      <c r="G34" s="76" t="e">
        <f>+BALANCE!#REF!</f>
        <v>#REF!</v>
      </c>
      <c r="H34" s="76" t="e">
        <f>+BALANCE!#REF!</f>
        <v>#REF!</v>
      </c>
    </row>
    <row r="35" spans="2:8">
      <c r="B35" s="32">
        <f>+BALANCE!B225</f>
        <v>1430</v>
      </c>
      <c r="C35" s="33" t="str">
        <f>+BALANCE!C225</f>
        <v>Cartera de créditos de inversión pública que no devenga intereses</v>
      </c>
      <c r="D35" s="76">
        <f>+BALANCE!E225</f>
        <v>0</v>
      </c>
      <c r="E35" s="76">
        <f>+BALANCE!F225</f>
        <v>0</v>
      </c>
      <c r="F35" s="76" t="e">
        <f>+BALANCE!#REF!</f>
        <v>#REF!</v>
      </c>
      <c r="G35" s="76" t="e">
        <f>+BALANCE!#REF!</f>
        <v>#REF!</v>
      </c>
      <c r="H35" s="76" t="e">
        <f>+BALANCE!#REF!</f>
        <v>#REF!</v>
      </c>
    </row>
    <row r="36" spans="2:8">
      <c r="B36" s="32">
        <f>+BALANCE!B231</f>
        <v>1433</v>
      </c>
      <c r="C36" s="33" t="str">
        <f>+BALANCE!C231</f>
        <v>Cartera de créditos comercial refinanciada que no devenga intereses</v>
      </c>
      <c r="D36" s="76">
        <f>+BALANCE!E231</f>
        <v>0</v>
      </c>
      <c r="E36" s="76">
        <f>+BALANCE!F231</f>
        <v>0</v>
      </c>
      <c r="F36" s="76" t="e">
        <f>+BALANCE!#REF!</f>
        <v>#REF!</v>
      </c>
      <c r="G36" s="76" t="e">
        <f>+BALANCE!#REF!</f>
        <v>#REF!</v>
      </c>
      <c r="H36" s="76" t="e">
        <f>+BALANCE!#REF!</f>
        <v>#REF!</v>
      </c>
    </row>
    <row r="37" spans="2:8">
      <c r="B37" s="32">
        <f>+BALANCE!B237</f>
        <v>1434</v>
      </c>
      <c r="C37" s="33" t="str">
        <f>+BALANCE!C237</f>
        <v>Cartera de créditos de consumo refinanciada que no devenga intereses</v>
      </c>
      <c r="D37" s="76">
        <f>+BALANCE!E237</f>
        <v>0</v>
      </c>
      <c r="E37" s="76">
        <f>+BALANCE!F237</f>
        <v>0</v>
      </c>
      <c r="F37" s="76" t="e">
        <f>+BALANCE!#REF!</f>
        <v>#REF!</v>
      </c>
      <c r="G37" s="76" t="e">
        <f>+BALANCE!#REF!</f>
        <v>#REF!</v>
      </c>
      <c r="H37" s="76" t="e">
        <f>+BALANCE!#REF!</f>
        <v>#REF!</v>
      </c>
    </row>
    <row r="38" spans="2:8">
      <c r="B38" s="32">
        <f>+BALANCE!B243</f>
        <v>1435</v>
      </c>
      <c r="C38" s="33" t="str">
        <f>+BALANCE!C243</f>
        <v>Cartera de créditos de vivienda refinanciada que no devenga intereses</v>
      </c>
      <c r="D38" s="76">
        <f>+BALANCE!E243</f>
        <v>0</v>
      </c>
      <c r="E38" s="76">
        <f>+BALANCE!F243</f>
        <v>0</v>
      </c>
      <c r="F38" s="76" t="e">
        <f>+BALANCE!#REF!</f>
        <v>#REF!</v>
      </c>
      <c r="G38" s="76" t="e">
        <f>+BALANCE!#REF!</f>
        <v>#REF!</v>
      </c>
      <c r="H38" s="76" t="e">
        <f>+BALANCE!#REF!</f>
        <v>#REF!</v>
      </c>
    </row>
    <row r="39" spans="2:8">
      <c r="B39" s="32">
        <f>+BALANCE!B249</f>
        <v>1436</v>
      </c>
      <c r="C39" s="33" t="str">
        <f>+BALANCE!C249</f>
        <v>Cartera de créditos para la microempresa refinanciada que no devenga intereses</v>
      </c>
      <c r="D39" s="76">
        <f>+BALANCE!E249</f>
        <v>0</v>
      </c>
      <c r="E39" s="76">
        <f>+BALANCE!F249</f>
        <v>0</v>
      </c>
      <c r="F39" s="76" t="e">
        <f>+BALANCE!#REF!</f>
        <v>#REF!</v>
      </c>
      <c r="G39" s="76" t="e">
        <f>+BALANCE!#REF!</f>
        <v>#REF!</v>
      </c>
      <c r="H39" s="76" t="e">
        <f>+BALANCE!#REF!</f>
        <v>#REF!</v>
      </c>
    </row>
    <row r="40" spans="2:8">
      <c r="B40" s="32">
        <f>+BALANCE!B255</f>
        <v>1437</v>
      </c>
      <c r="C40" s="33" t="str">
        <f>+BALANCE!C255</f>
        <v>Cartera de crédito educativo refinanciada que no devenga intereses</v>
      </c>
      <c r="D40" s="76">
        <f>+BALANCE!E255</f>
        <v>0</v>
      </c>
      <c r="E40" s="76">
        <f>+BALANCE!F255</f>
        <v>0</v>
      </c>
      <c r="F40" s="76" t="e">
        <f>+BALANCE!#REF!</f>
        <v>#REF!</v>
      </c>
      <c r="G40" s="76" t="e">
        <f>+BALANCE!#REF!</f>
        <v>#REF!</v>
      </c>
      <c r="H40" s="76" t="e">
        <f>+BALANCE!#REF!</f>
        <v>#REF!</v>
      </c>
    </row>
    <row r="41" spans="2:8">
      <c r="B41" s="32">
        <f>+BALANCE!B261</f>
        <v>1438</v>
      </c>
      <c r="C41" s="33" t="str">
        <f>+BALANCE!C261</f>
        <v>Cartera de créditos de inversión pública refinanciada que no devenga intereses</v>
      </c>
      <c r="D41" s="76">
        <f>+BALANCE!E261</f>
        <v>0</v>
      </c>
      <c r="E41" s="76">
        <f>+BALANCE!F261</f>
        <v>0</v>
      </c>
      <c r="F41" s="76" t="e">
        <f>+BALANCE!#REF!</f>
        <v>#REF!</v>
      </c>
      <c r="G41" s="76" t="e">
        <f>+BALANCE!#REF!</f>
        <v>#REF!</v>
      </c>
      <c r="H41" s="76" t="e">
        <f>+BALANCE!#REF!</f>
        <v>#REF!</v>
      </c>
    </row>
    <row r="42" spans="2:8">
      <c r="B42" s="32">
        <f>+BALANCE!B267</f>
        <v>1441</v>
      </c>
      <c r="C42" s="33" t="str">
        <f>+BALANCE!C267</f>
        <v>Cartera de créditos comercial reestructurada que no devenga intereses</v>
      </c>
      <c r="D42" s="76">
        <f>+BALANCE!E267</f>
        <v>0</v>
      </c>
      <c r="E42" s="76">
        <f>+BALANCE!F267</f>
        <v>0</v>
      </c>
      <c r="F42" s="76" t="e">
        <f>+BALANCE!#REF!</f>
        <v>#REF!</v>
      </c>
      <c r="G42" s="76" t="e">
        <f>+BALANCE!#REF!</f>
        <v>#REF!</v>
      </c>
      <c r="H42" s="76" t="e">
        <f>+BALANCE!#REF!</f>
        <v>#REF!</v>
      </c>
    </row>
    <row r="43" spans="2:8">
      <c r="B43" s="32">
        <f>+BALANCE!B273</f>
        <v>1442</v>
      </c>
      <c r="C43" s="33" t="str">
        <f>+BALANCE!C273</f>
        <v>Cartera de créditos de consumo reestructurada que no devenga intereses</v>
      </c>
      <c r="D43" s="76">
        <f>+BALANCE!E273</f>
        <v>0</v>
      </c>
      <c r="E43" s="76">
        <f>+BALANCE!F273</f>
        <v>0</v>
      </c>
      <c r="F43" s="76" t="e">
        <f>+BALANCE!#REF!</f>
        <v>#REF!</v>
      </c>
      <c r="G43" s="76" t="e">
        <f>+BALANCE!#REF!</f>
        <v>#REF!</v>
      </c>
      <c r="H43" s="76" t="e">
        <f>+BALANCE!#REF!</f>
        <v>#REF!</v>
      </c>
    </row>
    <row r="44" spans="2:8">
      <c r="B44" s="32">
        <f>+BALANCE!B279</f>
        <v>1443</v>
      </c>
      <c r="C44" s="33" t="str">
        <f>+BALANCE!C279</f>
        <v>Cartera de créditos de vivienda reestructurada que no devenga intereses</v>
      </c>
      <c r="D44" s="76">
        <f>+BALANCE!E279</f>
        <v>0</v>
      </c>
      <c r="E44" s="76">
        <f>+BALANCE!F279</f>
        <v>0</v>
      </c>
      <c r="F44" s="76" t="e">
        <f>+BALANCE!#REF!</f>
        <v>#REF!</v>
      </c>
      <c r="G44" s="76" t="e">
        <f>+BALANCE!#REF!</f>
        <v>#REF!</v>
      </c>
      <c r="H44" s="76" t="e">
        <f>+BALANCE!#REF!</f>
        <v>#REF!</v>
      </c>
    </row>
    <row r="45" spans="2:8">
      <c r="B45" s="32">
        <f>+BALANCE!B285</f>
        <v>1444</v>
      </c>
      <c r="C45" s="33" t="str">
        <f>+BALANCE!C285</f>
        <v>Cartera de créditos para la microempresa reestructurada que no devenga intereses</v>
      </c>
      <c r="D45" s="76">
        <f>+BALANCE!E285</f>
        <v>0</v>
      </c>
      <c r="E45" s="76">
        <f>+BALANCE!F285</f>
        <v>0</v>
      </c>
      <c r="F45" s="76" t="e">
        <f>+BALANCE!#REF!</f>
        <v>#REF!</v>
      </c>
      <c r="G45" s="76" t="e">
        <f>+BALANCE!#REF!</f>
        <v>#REF!</v>
      </c>
      <c r="H45" s="76" t="e">
        <f>+BALANCE!#REF!</f>
        <v>#REF!</v>
      </c>
    </row>
    <row r="46" spans="2:8">
      <c r="B46" s="32">
        <f>+BALANCE!B291</f>
        <v>1445</v>
      </c>
      <c r="C46" s="33" t="str">
        <f>+BALANCE!C291</f>
        <v>Cartera de crédito educativo reestructurada que no devenga intereses</v>
      </c>
      <c r="D46" s="76">
        <f>+BALANCE!E291</f>
        <v>0</v>
      </c>
      <c r="E46" s="76">
        <f>+BALANCE!F291</f>
        <v>0</v>
      </c>
      <c r="F46" s="76" t="e">
        <f>+BALANCE!#REF!</f>
        <v>#REF!</v>
      </c>
      <c r="G46" s="76" t="e">
        <f>+BALANCE!#REF!</f>
        <v>#REF!</v>
      </c>
      <c r="H46" s="76" t="e">
        <f>+BALANCE!#REF!</f>
        <v>#REF!</v>
      </c>
    </row>
    <row r="47" spans="2:8">
      <c r="B47" s="32">
        <f>+BALANCE!B297</f>
        <v>1446</v>
      </c>
      <c r="C47" s="33" t="str">
        <f>+BALANCE!C297</f>
        <v>Cartera de créditos de inversión pública reestructurada que no devenga intereses</v>
      </c>
      <c r="D47" s="76">
        <f>+BALANCE!E297</f>
        <v>0</v>
      </c>
      <c r="E47" s="76">
        <f>+BALANCE!F297</f>
        <v>0</v>
      </c>
      <c r="F47" s="76" t="e">
        <f>+BALANCE!#REF!</f>
        <v>#REF!</v>
      </c>
      <c r="G47" s="76" t="e">
        <f>+BALANCE!#REF!</f>
        <v>#REF!</v>
      </c>
      <c r="H47" s="76" t="e">
        <f>+BALANCE!#REF!</f>
        <v>#REF!</v>
      </c>
    </row>
    <row r="48" spans="2:8" ht="15">
      <c r="B48" s="32"/>
      <c r="C48" s="44" t="s">
        <v>659</v>
      </c>
      <c r="D48" s="77">
        <f>SUM(D30:D47)</f>
        <v>0</v>
      </c>
      <c r="E48" s="77">
        <f>SUM(E30:E47)</f>
        <v>0</v>
      </c>
      <c r="F48" s="77" t="e">
        <f>SUM(F30:F47)</f>
        <v>#REF!</v>
      </c>
      <c r="G48" s="77" t="e">
        <f>SUM(G30:G47)</f>
        <v>#REF!</v>
      </c>
      <c r="H48" s="77" t="e">
        <f>SUM(H30:H47)</f>
        <v>#REF!</v>
      </c>
    </row>
    <row r="49" spans="2:8">
      <c r="B49" s="32"/>
      <c r="C49" s="33"/>
      <c r="D49" s="76"/>
      <c r="E49" s="76"/>
      <c r="F49" s="76"/>
      <c r="G49" s="76"/>
      <c r="H49" s="76"/>
    </row>
    <row r="50" spans="2:8">
      <c r="B50" s="32">
        <f>+BALANCE!B303</f>
        <v>1449</v>
      </c>
      <c r="C50" s="33" t="str">
        <f>+BALANCE!C303</f>
        <v>Cartera de créditos comercial vencida</v>
      </c>
      <c r="D50" s="76">
        <f>+BALANCE!E303</f>
        <v>0</v>
      </c>
      <c r="E50" s="76">
        <f>+BALANCE!F303</f>
        <v>0</v>
      </c>
      <c r="F50" s="76" t="e">
        <f>+BALANCE!#REF!</f>
        <v>#REF!</v>
      </c>
      <c r="G50" s="76" t="e">
        <f>+BALANCE!#REF!</f>
        <v>#REF!</v>
      </c>
      <c r="H50" s="76" t="e">
        <f>+BALANCE!#REF!</f>
        <v>#REF!</v>
      </c>
    </row>
    <row r="51" spans="2:8">
      <c r="B51" s="32">
        <f>+BALANCE!B309</f>
        <v>1450</v>
      </c>
      <c r="C51" s="33" t="str">
        <f>+BALANCE!C309</f>
        <v>Cartera de créditos de consumo vencida</v>
      </c>
      <c r="D51" s="76">
        <f>+BALANCE!E309</f>
        <v>0</v>
      </c>
      <c r="E51" s="76">
        <f>+BALANCE!F309</f>
        <v>0</v>
      </c>
      <c r="F51" s="76" t="e">
        <f>+BALANCE!#REF!</f>
        <v>#REF!</v>
      </c>
      <c r="G51" s="76" t="e">
        <f>+BALANCE!#REF!</f>
        <v>#REF!</v>
      </c>
      <c r="H51" s="76" t="e">
        <f>+BALANCE!#REF!</f>
        <v>#REF!</v>
      </c>
    </row>
    <row r="52" spans="2:8">
      <c r="B52" s="32">
        <f>+BALANCE!B315</f>
        <v>1451</v>
      </c>
      <c r="C52" s="33" t="str">
        <f>+BALANCE!C315</f>
        <v>Cartera de créditos de vivienda vencida</v>
      </c>
      <c r="D52" s="76">
        <f>+BALANCE!E315</f>
        <v>0</v>
      </c>
      <c r="E52" s="76">
        <f>+BALANCE!F315</f>
        <v>0</v>
      </c>
      <c r="F52" s="76" t="e">
        <f>+BALANCE!#REF!</f>
        <v>#REF!</v>
      </c>
      <c r="G52" s="76" t="e">
        <f>+BALANCE!#REF!</f>
        <v>#REF!</v>
      </c>
      <c r="H52" s="76" t="e">
        <f>+BALANCE!#REF!</f>
        <v>#REF!</v>
      </c>
    </row>
    <row r="53" spans="2:8">
      <c r="B53" s="32">
        <f>+BALANCE!B322</f>
        <v>1452</v>
      </c>
      <c r="C53" s="33" t="str">
        <f>+BALANCE!C322</f>
        <v>Cartera de créditos para la microempresa vencida</v>
      </c>
      <c r="D53" s="76">
        <f>+BALANCE!E322</f>
        <v>0</v>
      </c>
      <c r="E53" s="76">
        <f>+BALANCE!F322</f>
        <v>0</v>
      </c>
      <c r="F53" s="76" t="e">
        <f>+BALANCE!#REF!</f>
        <v>#REF!</v>
      </c>
      <c r="G53" s="76" t="e">
        <f>+BALANCE!#REF!</f>
        <v>#REF!</v>
      </c>
      <c r="H53" s="76" t="e">
        <f>+BALANCE!#REF!</f>
        <v>#REF!</v>
      </c>
    </row>
    <row r="54" spans="2:8">
      <c r="B54" s="32">
        <f>+BALANCE!B328</f>
        <v>1453</v>
      </c>
      <c r="C54" s="33" t="str">
        <f>+BALANCE!C328</f>
        <v>Cartera de crédito educativo vencida</v>
      </c>
      <c r="D54" s="76">
        <f>+BALANCE!E328</f>
        <v>0</v>
      </c>
      <c r="E54" s="76">
        <f>+BALANCE!F328</f>
        <v>0</v>
      </c>
      <c r="F54" s="76" t="e">
        <f>+BALANCE!#REF!</f>
        <v>#REF!</v>
      </c>
      <c r="G54" s="76" t="e">
        <f>+BALANCE!#REF!</f>
        <v>#REF!</v>
      </c>
      <c r="H54" s="76" t="e">
        <f>+BALANCE!#REF!</f>
        <v>#REF!</v>
      </c>
    </row>
    <row r="55" spans="2:8">
      <c r="B55" s="32">
        <f>+BALANCE!B334</f>
        <v>1454</v>
      </c>
      <c r="C55" s="33" t="str">
        <f>+BALANCE!C334</f>
        <v>Cartera de créditos de inversión pública vencida</v>
      </c>
      <c r="D55" s="76">
        <f>+BALANCE!E334</f>
        <v>0</v>
      </c>
      <c r="E55" s="76">
        <f>+BALANCE!F334</f>
        <v>0</v>
      </c>
      <c r="F55" s="76" t="e">
        <f>+BALANCE!#REF!</f>
        <v>#REF!</v>
      </c>
      <c r="G55" s="76" t="e">
        <f>+BALANCE!#REF!</f>
        <v>#REF!</v>
      </c>
      <c r="H55" s="76" t="e">
        <f>+BALANCE!#REF!</f>
        <v>#REF!</v>
      </c>
    </row>
    <row r="56" spans="2:8">
      <c r="B56" s="32">
        <f>+BALANCE!B340</f>
        <v>1457</v>
      </c>
      <c r="C56" s="33" t="str">
        <f>+BALANCE!C340</f>
        <v>Cartera de créditos comercial refinanciada vencida</v>
      </c>
      <c r="D56" s="76">
        <f>+BALANCE!E340</f>
        <v>0</v>
      </c>
      <c r="E56" s="76">
        <f>+BALANCE!F340</f>
        <v>0</v>
      </c>
      <c r="F56" s="76" t="e">
        <f>+BALANCE!#REF!</f>
        <v>#REF!</v>
      </c>
      <c r="G56" s="76" t="e">
        <f>+BALANCE!#REF!</f>
        <v>#REF!</v>
      </c>
      <c r="H56" s="76" t="e">
        <f>+BALANCE!#REF!</f>
        <v>#REF!</v>
      </c>
    </row>
    <row r="57" spans="2:8">
      <c r="B57" s="32">
        <f>+BALANCE!B346</f>
        <v>1458</v>
      </c>
      <c r="C57" s="33" t="str">
        <f>+BALANCE!C346</f>
        <v>Cartera de créditos de consumo refinanciada vencida</v>
      </c>
      <c r="D57" s="76">
        <f>+BALANCE!E346</f>
        <v>0</v>
      </c>
      <c r="E57" s="76">
        <f>+BALANCE!F346</f>
        <v>0</v>
      </c>
      <c r="F57" s="76" t="e">
        <f>+BALANCE!#REF!</f>
        <v>#REF!</v>
      </c>
      <c r="G57" s="76" t="e">
        <f>+BALANCE!#REF!</f>
        <v>#REF!</v>
      </c>
      <c r="H57" s="76" t="e">
        <f>+BALANCE!#REF!</f>
        <v>#REF!</v>
      </c>
    </row>
    <row r="58" spans="2:8">
      <c r="B58" s="32">
        <f>+BALANCE!B352</f>
        <v>1459</v>
      </c>
      <c r="C58" s="33" t="str">
        <f>+BALANCE!C352</f>
        <v>Cartera de créditos de vivienda refinanciada vencida</v>
      </c>
      <c r="D58" s="76">
        <f>+BALANCE!E352</f>
        <v>0</v>
      </c>
      <c r="E58" s="76">
        <f>+BALANCE!F352</f>
        <v>0</v>
      </c>
      <c r="F58" s="76" t="e">
        <f>+BALANCE!#REF!</f>
        <v>#REF!</v>
      </c>
      <c r="G58" s="76" t="e">
        <f>+BALANCE!#REF!</f>
        <v>#REF!</v>
      </c>
      <c r="H58" s="76" t="e">
        <f>+BALANCE!#REF!</f>
        <v>#REF!</v>
      </c>
    </row>
    <row r="59" spans="2:8">
      <c r="B59" s="32">
        <f>+BALANCE!B359</f>
        <v>1460</v>
      </c>
      <c r="C59" s="33" t="str">
        <f>+BALANCE!C359</f>
        <v>Cartera de créditos para la microempresa refinanciada vencida</v>
      </c>
      <c r="D59" s="76">
        <f>+BALANCE!E359</f>
        <v>0</v>
      </c>
      <c r="E59" s="76">
        <f>+BALANCE!F359</f>
        <v>0</v>
      </c>
      <c r="F59" s="76" t="e">
        <f>+BALANCE!#REF!</f>
        <v>#REF!</v>
      </c>
      <c r="G59" s="76" t="e">
        <f>+BALANCE!#REF!</f>
        <v>#REF!</v>
      </c>
      <c r="H59" s="76" t="e">
        <f>+BALANCE!#REF!</f>
        <v>#REF!</v>
      </c>
    </row>
    <row r="60" spans="2:8">
      <c r="B60" s="32">
        <f>+BALANCE!B365</f>
        <v>1461</v>
      </c>
      <c r="C60" s="33" t="str">
        <f>+BALANCE!C365</f>
        <v>Cartera de crédito educativo refinanciada vencida</v>
      </c>
      <c r="D60" s="76">
        <f>+BALANCE!E365</f>
        <v>0</v>
      </c>
      <c r="E60" s="76">
        <f>+BALANCE!F365</f>
        <v>0</v>
      </c>
      <c r="F60" s="76" t="e">
        <f>+BALANCE!#REF!</f>
        <v>#REF!</v>
      </c>
      <c r="G60" s="76" t="e">
        <f>+BALANCE!#REF!</f>
        <v>#REF!</v>
      </c>
      <c r="H60" s="76" t="e">
        <f>+BALANCE!#REF!</f>
        <v>#REF!</v>
      </c>
    </row>
    <row r="61" spans="2:8">
      <c r="B61" s="32">
        <f>+BALANCE!B371</f>
        <v>1462</v>
      </c>
      <c r="C61" s="33" t="str">
        <f>+BALANCE!C371</f>
        <v>Cartera de créditos de inversión pública refinanciada vencida</v>
      </c>
      <c r="D61" s="76">
        <f>+BALANCE!E371</f>
        <v>0</v>
      </c>
      <c r="E61" s="76">
        <f>+BALANCE!F371</f>
        <v>0</v>
      </c>
      <c r="F61" s="76" t="e">
        <f>+BALANCE!#REF!</f>
        <v>#REF!</v>
      </c>
      <c r="G61" s="76" t="e">
        <f>+BALANCE!#REF!</f>
        <v>#REF!</v>
      </c>
      <c r="H61" s="76" t="e">
        <f>+BALANCE!#REF!</f>
        <v>#REF!</v>
      </c>
    </row>
    <row r="62" spans="2:8">
      <c r="B62" s="32">
        <f>+BALANCE!B377</f>
        <v>1465</v>
      </c>
      <c r="C62" s="33" t="str">
        <f>+BALANCE!C377</f>
        <v>Cartera de créditos comercial reestructurada vencida</v>
      </c>
      <c r="D62" s="76">
        <f>+BALANCE!E377</f>
        <v>0</v>
      </c>
      <c r="E62" s="76">
        <f>+BALANCE!F377</f>
        <v>0</v>
      </c>
      <c r="F62" s="76" t="e">
        <f>+BALANCE!#REF!</f>
        <v>#REF!</v>
      </c>
      <c r="G62" s="76" t="e">
        <f>+BALANCE!#REF!</f>
        <v>#REF!</v>
      </c>
      <c r="H62" s="76" t="e">
        <f>+BALANCE!#REF!</f>
        <v>#REF!</v>
      </c>
    </row>
    <row r="63" spans="2:8">
      <c r="B63" s="32">
        <f>+BALANCE!B383</f>
        <v>1466</v>
      </c>
      <c r="C63" s="33" t="str">
        <f>+BALANCE!C383</f>
        <v>Cartera de créditos de consumo reestructurada vencida</v>
      </c>
      <c r="D63" s="76">
        <f>+BALANCE!E383</f>
        <v>0</v>
      </c>
      <c r="E63" s="76">
        <f>+BALANCE!F383</f>
        <v>0</v>
      </c>
      <c r="F63" s="76" t="e">
        <f>+BALANCE!#REF!</f>
        <v>#REF!</v>
      </c>
      <c r="G63" s="76" t="e">
        <f>+BALANCE!#REF!</f>
        <v>#REF!</v>
      </c>
      <c r="H63" s="76" t="e">
        <f>+BALANCE!#REF!</f>
        <v>#REF!</v>
      </c>
    </row>
    <row r="64" spans="2:8">
      <c r="B64" s="32">
        <f>+BALANCE!B389</f>
        <v>1467</v>
      </c>
      <c r="C64" s="33" t="str">
        <f>+BALANCE!C389</f>
        <v>Cartera de créditos de vivienda reestructurada vencida</v>
      </c>
      <c r="D64" s="76">
        <f>+BALANCE!E389</f>
        <v>0</v>
      </c>
      <c r="E64" s="76">
        <f>+BALANCE!F389</f>
        <v>0</v>
      </c>
      <c r="F64" s="76" t="e">
        <f>+BALANCE!#REF!</f>
        <v>#REF!</v>
      </c>
      <c r="G64" s="76" t="e">
        <f>+BALANCE!#REF!</f>
        <v>#REF!</v>
      </c>
      <c r="H64" s="76" t="e">
        <f>+BALANCE!#REF!</f>
        <v>#REF!</v>
      </c>
    </row>
    <row r="65" spans="2:8">
      <c r="B65" s="32">
        <f>+BALANCE!B396</f>
        <v>1468</v>
      </c>
      <c r="C65" s="33" t="str">
        <f>+BALANCE!C396</f>
        <v>Cartera de créditos para la microempresa reestructurada vencida</v>
      </c>
      <c r="D65" s="76">
        <f>+BALANCE!E396</f>
        <v>0</v>
      </c>
      <c r="E65" s="76">
        <f>+BALANCE!F396</f>
        <v>0</v>
      </c>
      <c r="F65" s="76" t="e">
        <f>+BALANCE!#REF!</f>
        <v>#REF!</v>
      </c>
      <c r="G65" s="76" t="e">
        <f>+BALANCE!#REF!</f>
        <v>#REF!</v>
      </c>
      <c r="H65" s="76" t="e">
        <f>+BALANCE!#REF!</f>
        <v>#REF!</v>
      </c>
    </row>
    <row r="66" spans="2:8">
      <c r="B66" s="32">
        <f>+BALANCE!B402</f>
        <v>1469</v>
      </c>
      <c r="C66" s="33" t="str">
        <f>+BALANCE!C402</f>
        <v>Cartera de crédito educativo reestructurada vencida</v>
      </c>
      <c r="D66" s="76">
        <f>+BALANCE!E402</f>
        <v>0</v>
      </c>
      <c r="E66" s="76">
        <f>+BALANCE!F402</f>
        <v>0</v>
      </c>
      <c r="F66" s="76" t="e">
        <f>+BALANCE!#REF!</f>
        <v>#REF!</v>
      </c>
      <c r="G66" s="76" t="e">
        <f>+BALANCE!#REF!</f>
        <v>#REF!</v>
      </c>
      <c r="H66" s="76" t="e">
        <f>+BALANCE!#REF!</f>
        <v>#REF!</v>
      </c>
    </row>
    <row r="67" spans="2:8">
      <c r="B67" s="32">
        <f>+BALANCE!B408</f>
        <v>1470</v>
      </c>
      <c r="C67" s="33" t="str">
        <f>+BALANCE!C408</f>
        <v>Cartera de créditos de inversión pública reestructurada vencida</v>
      </c>
      <c r="D67" s="76">
        <f>+BALANCE!E408</f>
        <v>0</v>
      </c>
      <c r="E67" s="76">
        <f>+BALANCE!F408</f>
        <v>0</v>
      </c>
      <c r="F67" s="76" t="e">
        <f>+BALANCE!#REF!</f>
        <v>#REF!</v>
      </c>
      <c r="G67" s="76" t="e">
        <f>+BALANCE!#REF!</f>
        <v>#REF!</v>
      </c>
      <c r="H67" s="76" t="e">
        <f>+BALANCE!#REF!</f>
        <v>#REF!</v>
      </c>
    </row>
    <row r="68" spans="2:8" ht="15">
      <c r="B68" s="32"/>
      <c r="C68" s="44" t="s">
        <v>525</v>
      </c>
      <c r="D68" s="77">
        <f>SUM(D50:D67)</f>
        <v>0</v>
      </c>
      <c r="E68" s="77">
        <f>SUM(E50:E67)</f>
        <v>0</v>
      </c>
      <c r="F68" s="77" t="e">
        <f>SUM(F50:F67)</f>
        <v>#REF!</v>
      </c>
      <c r="G68" s="77" t="e">
        <f>SUM(G50:G67)</f>
        <v>#REF!</v>
      </c>
      <c r="H68" s="77" t="e">
        <f>SUM(H50:H67)</f>
        <v>#REF!</v>
      </c>
    </row>
    <row r="69" spans="2:8">
      <c r="B69" s="32"/>
      <c r="C69" s="33"/>
      <c r="D69" s="76"/>
      <c r="E69" s="76"/>
      <c r="F69" s="76"/>
      <c r="G69" s="76"/>
      <c r="H69" s="76"/>
    </row>
    <row r="70" spans="2:8" ht="15">
      <c r="B70" s="46">
        <f>+BALANCE!B414</f>
        <v>1499</v>
      </c>
      <c r="C70" s="44" t="str">
        <f>+BALANCE!C414</f>
        <v>(Provisiones para créditos incobrables)</v>
      </c>
      <c r="D70" s="77">
        <f>+BALANCE!E414</f>
        <v>0</v>
      </c>
      <c r="E70" s="77">
        <f>+BALANCE!F414</f>
        <v>0</v>
      </c>
      <c r="F70" s="77" t="e">
        <f>+BALANCE!#REF!</f>
        <v>#REF!</v>
      </c>
      <c r="G70" s="77" t="e">
        <f>+BALANCE!#REF!</f>
        <v>#REF!</v>
      </c>
      <c r="H70" s="77" t="e">
        <f>+BALANCE!#REF!</f>
        <v>#REF!</v>
      </c>
    </row>
    <row r="71" spans="2:8">
      <c r="B71" s="35"/>
      <c r="C71" s="36"/>
      <c r="D71" s="78"/>
      <c r="E71" s="78"/>
      <c r="F71" s="78"/>
      <c r="G71" s="78"/>
      <c r="H71" s="78"/>
    </row>
    <row r="72" spans="2:8">
      <c r="B72" s="30"/>
      <c r="C72" s="31"/>
      <c r="D72" s="75"/>
      <c r="E72" s="75"/>
      <c r="F72" s="75"/>
      <c r="G72" s="75"/>
      <c r="H72" s="75"/>
    </row>
    <row r="73" spans="2:8">
      <c r="B73" s="32"/>
      <c r="C73" s="41" t="s">
        <v>717</v>
      </c>
      <c r="D73" s="76">
        <f t="shared" ref="D73:D78" si="0">+D10+D16+D22</f>
        <v>0</v>
      </c>
      <c r="E73" s="76">
        <f t="shared" ref="E73:H78" si="1">+E10+E16+E22</f>
        <v>0</v>
      </c>
      <c r="F73" s="76" t="e">
        <f t="shared" si="1"/>
        <v>#REF!</v>
      </c>
      <c r="G73" s="76" t="e">
        <f t="shared" si="1"/>
        <v>#REF!</v>
      </c>
      <c r="H73" s="76" t="e">
        <f t="shared" si="1"/>
        <v>#REF!</v>
      </c>
    </row>
    <row r="74" spans="2:8">
      <c r="B74" s="32"/>
      <c r="C74" s="41" t="s">
        <v>718</v>
      </c>
      <c r="D74" s="76">
        <f t="shared" si="0"/>
        <v>0</v>
      </c>
      <c r="E74" s="76">
        <f t="shared" si="1"/>
        <v>0</v>
      </c>
      <c r="F74" s="76" t="e">
        <f t="shared" si="1"/>
        <v>#REF!</v>
      </c>
      <c r="G74" s="76" t="e">
        <f t="shared" si="1"/>
        <v>#REF!</v>
      </c>
      <c r="H74" s="76" t="e">
        <f t="shared" si="1"/>
        <v>#REF!</v>
      </c>
    </row>
    <row r="75" spans="2:8">
      <c r="B75" s="32"/>
      <c r="C75" s="41" t="s">
        <v>719</v>
      </c>
      <c r="D75" s="76">
        <f t="shared" si="0"/>
        <v>0</v>
      </c>
      <c r="E75" s="76">
        <f t="shared" si="1"/>
        <v>0</v>
      </c>
      <c r="F75" s="76" t="e">
        <f t="shared" si="1"/>
        <v>#REF!</v>
      </c>
      <c r="G75" s="76" t="e">
        <f t="shared" si="1"/>
        <v>#REF!</v>
      </c>
      <c r="H75" s="76" t="e">
        <f t="shared" si="1"/>
        <v>#REF!</v>
      </c>
    </row>
    <row r="76" spans="2:8">
      <c r="B76" s="32"/>
      <c r="C76" s="41" t="s">
        <v>720</v>
      </c>
      <c r="D76" s="76">
        <f t="shared" si="0"/>
        <v>0</v>
      </c>
      <c r="E76" s="76">
        <f t="shared" si="1"/>
        <v>0</v>
      </c>
      <c r="F76" s="76" t="e">
        <f t="shared" si="1"/>
        <v>#REF!</v>
      </c>
      <c r="G76" s="76" t="e">
        <f t="shared" si="1"/>
        <v>#REF!</v>
      </c>
      <c r="H76" s="76" t="e">
        <f t="shared" si="1"/>
        <v>#REF!</v>
      </c>
    </row>
    <row r="77" spans="2:8">
      <c r="B77" s="32"/>
      <c r="C77" s="41" t="s">
        <v>721</v>
      </c>
      <c r="D77" s="76">
        <f t="shared" si="0"/>
        <v>0</v>
      </c>
      <c r="E77" s="76">
        <f t="shared" si="1"/>
        <v>0</v>
      </c>
      <c r="F77" s="76" t="e">
        <f t="shared" si="1"/>
        <v>#REF!</v>
      </c>
      <c r="G77" s="76" t="e">
        <f t="shared" si="1"/>
        <v>#REF!</v>
      </c>
      <c r="H77" s="76" t="e">
        <f t="shared" si="1"/>
        <v>#REF!</v>
      </c>
    </row>
    <row r="78" spans="2:8">
      <c r="B78" s="32"/>
      <c r="C78" s="41" t="s">
        <v>722</v>
      </c>
      <c r="D78" s="76">
        <f t="shared" si="0"/>
        <v>0</v>
      </c>
      <c r="E78" s="76">
        <f t="shared" si="1"/>
        <v>0</v>
      </c>
      <c r="F78" s="76" t="e">
        <f t="shared" si="1"/>
        <v>#REF!</v>
      </c>
      <c r="G78" s="76" t="e">
        <f t="shared" si="1"/>
        <v>#REF!</v>
      </c>
      <c r="H78" s="76" t="e">
        <f t="shared" si="1"/>
        <v>#REF!</v>
      </c>
    </row>
    <row r="79" spans="2:8" ht="15">
      <c r="B79" s="32"/>
      <c r="C79" s="42" t="s">
        <v>679</v>
      </c>
      <c r="D79" s="77">
        <f>SUM(D73:D78)</f>
        <v>0</v>
      </c>
      <c r="E79" s="77">
        <f>SUM(E73:E78)</f>
        <v>0</v>
      </c>
      <c r="F79" s="77" t="e">
        <f>SUM(F73:F78)</f>
        <v>#REF!</v>
      </c>
      <c r="G79" s="77" t="e">
        <f>SUM(G73:G78)</f>
        <v>#REF!</v>
      </c>
      <c r="H79" s="77" t="e">
        <f>SUM(H73:H78)</f>
        <v>#REF!</v>
      </c>
    </row>
    <row r="80" spans="2:8">
      <c r="B80" s="32"/>
      <c r="C80" s="33"/>
      <c r="D80" s="76"/>
      <c r="E80" s="76"/>
      <c r="F80" s="76"/>
      <c r="G80" s="76"/>
      <c r="H80" s="76"/>
    </row>
    <row r="81" spans="2:8">
      <c r="B81" s="32"/>
      <c r="C81" s="41" t="s">
        <v>723</v>
      </c>
      <c r="D81" s="76">
        <f t="shared" ref="D81:D86" si="2">+D30+D36+D42+D50+D56+D62</f>
        <v>0</v>
      </c>
      <c r="E81" s="76">
        <f t="shared" ref="E81:H86" si="3">+E30+E36+E42+E50+E56+E62</f>
        <v>0</v>
      </c>
      <c r="F81" s="76" t="e">
        <f t="shared" si="3"/>
        <v>#REF!</v>
      </c>
      <c r="G81" s="76" t="e">
        <f t="shared" si="3"/>
        <v>#REF!</v>
      </c>
      <c r="H81" s="76" t="e">
        <f t="shared" si="3"/>
        <v>#REF!</v>
      </c>
    </row>
    <row r="82" spans="2:8">
      <c r="B82" s="32"/>
      <c r="C82" s="41" t="s">
        <v>724</v>
      </c>
      <c r="D82" s="76">
        <f t="shared" si="2"/>
        <v>0</v>
      </c>
      <c r="E82" s="76">
        <f t="shared" si="3"/>
        <v>0</v>
      </c>
      <c r="F82" s="76" t="e">
        <f t="shared" si="3"/>
        <v>#REF!</v>
      </c>
      <c r="G82" s="76" t="e">
        <f t="shared" si="3"/>
        <v>#REF!</v>
      </c>
      <c r="H82" s="76" t="e">
        <f t="shared" si="3"/>
        <v>#REF!</v>
      </c>
    </row>
    <row r="83" spans="2:8">
      <c r="B83" s="32"/>
      <c r="C83" s="41" t="s">
        <v>725</v>
      </c>
      <c r="D83" s="76">
        <f t="shared" si="2"/>
        <v>0</v>
      </c>
      <c r="E83" s="76">
        <f t="shared" si="3"/>
        <v>0</v>
      </c>
      <c r="F83" s="76" t="e">
        <f t="shared" si="3"/>
        <v>#REF!</v>
      </c>
      <c r="G83" s="76" t="e">
        <f t="shared" si="3"/>
        <v>#REF!</v>
      </c>
      <c r="H83" s="76" t="e">
        <f t="shared" si="3"/>
        <v>#REF!</v>
      </c>
    </row>
    <row r="84" spans="2:8">
      <c r="B84" s="32"/>
      <c r="C84" s="41" t="s">
        <v>726</v>
      </c>
      <c r="D84" s="76">
        <f t="shared" si="2"/>
        <v>0</v>
      </c>
      <c r="E84" s="76">
        <f t="shared" si="3"/>
        <v>0</v>
      </c>
      <c r="F84" s="76" t="e">
        <f t="shared" si="3"/>
        <v>#REF!</v>
      </c>
      <c r="G84" s="76" t="e">
        <f t="shared" si="3"/>
        <v>#REF!</v>
      </c>
      <c r="H84" s="76" t="e">
        <f t="shared" si="3"/>
        <v>#REF!</v>
      </c>
    </row>
    <row r="85" spans="2:8">
      <c r="B85" s="32"/>
      <c r="C85" s="41" t="s">
        <v>728</v>
      </c>
      <c r="D85" s="76">
        <f t="shared" si="2"/>
        <v>0</v>
      </c>
      <c r="E85" s="76">
        <f t="shared" si="3"/>
        <v>0</v>
      </c>
      <c r="F85" s="76" t="e">
        <f t="shared" si="3"/>
        <v>#REF!</v>
      </c>
      <c r="G85" s="76" t="e">
        <f t="shared" si="3"/>
        <v>#REF!</v>
      </c>
      <c r="H85" s="76" t="e">
        <f t="shared" si="3"/>
        <v>#REF!</v>
      </c>
    </row>
    <row r="86" spans="2:8">
      <c r="B86" s="32"/>
      <c r="C86" s="41" t="s">
        <v>729</v>
      </c>
      <c r="D86" s="76">
        <f t="shared" si="2"/>
        <v>0</v>
      </c>
      <c r="E86" s="76">
        <f t="shared" si="3"/>
        <v>0</v>
      </c>
      <c r="F86" s="76" t="e">
        <f t="shared" si="3"/>
        <v>#REF!</v>
      </c>
      <c r="G86" s="76" t="e">
        <f t="shared" si="3"/>
        <v>#REF!</v>
      </c>
      <c r="H86" s="76" t="e">
        <f t="shared" si="3"/>
        <v>#REF!</v>
      </c>
    </row>
    <row r="87" spans="2:8" ht="15">
      <c r="B87" s="32"/>
      <c r="C87" s="42" t="s">
        <v>727</v>
      </c>
      <c r="D87" s="77">
        <f>SUM(D81:D86)</f>
        <v>0</v>
      </c>
      <c r="E87" s="77">
        <f>SUM(E81:E86)</f>
        <v>0</v>
      </c>
      <c r="F87" s="77" t="e">
        <f>SUM(F81:F86)</f>
        <v>#REF!</v>
      </c>
      <c r="G87" s="77" t="e">
        <f>SUM(G81:G86)</f>
        <v>#REF!</v>
      </c>
      <c r="H87" s="77" t="e">
        <f>SUM(H81:H86)</f>
        <v>#REF!</v>
      </c>
    </row>
    <row r="88" spans="2:8">
      <c r="B88" s="32"/>
      <c r="C88" s="33"/>
      <c r="D88" s="76"/>
      <c r="E88" s="76"/>
      <c r="F88" s="76"/>
      <c r="G88" s="76"/>
      <c r="H88" s="76"/>
    </row>
    <row r="89" spans="2:8">
      <c r="B89" s="32"/>
      <c r="C89" s="41" t="s">
        <v>730</v>
      </c>
      <c r="D89" s="76">
        <f t="shared" ref="D89:D95" si="4">+D73+D81</f>
        <v>0</v>
      </c>
      <c r="E89" s="76">
        <f t="shared" ref="E89:H94" si="5">+E73+E81</f>
        <v>0</v>
      </c>
      <c r="F89" s="76" t="e">
        <f t="shared" si="5"/>
        <v>#REF!</v>
      </c>
      <c r="G89" s="76" t="e">
        <f t="shared" si="5"/>
        <v>#REF!</v>
      </c>
      <c r="H89" s="76" t="e">
        <f t="shared" si="5"/>
        <v>#REF!</v>
      </c>
    </row>
    <row r="90" spans="2:8">
      <c r="B90" s="32"/>
      <c r="C90" s="41" t="s">
        <v>731</v>
      </c>
      <c r="D90" s="76">
        <f t="shared" si="4"/>
        <v>0</v>
      </c>
      <c r="E90" s="76">
        <f>+E74+E82</f>
        <v>0</v>
      </c>
      <c r="F90" s="76" t="e">
        <f>+F74+F82</f>
        <v>#REF!</v>
      </c>
      <c r="G90" s="76" t="e">
        <f>+G74+G82</f>
        <v>#REF!</v>
      </c>
      <c r="H90" s="76" t="e">
        <f>+H74+H82</f>
        <v>#REF!</v>
      </c>
    </row>
    <row r="91" spans="2:8">
      <c r="B91" s="32"/>
      <c r="C91" s="41" t="s">
        <v>732</v>
      </c>
      <c r="D91" s="76">
        <f t="shared" si="4"/>
        <v>0</v>
      </c>
      <c r="E91" s="76">
        <f t="shared" si="5"/>
        <v>0</v>
      </c>
      <c r="F91" s="76" t="e">
        <f t="shared" si="5"/>
        <v>#REF!</v>
      </c>
      <c r="G91" s="76" t="e">
        <f t="shared" si="5"/>
        <v>#REF!</v>
      </c>
      <c r="H91" s="76" t="e">
        <f t="shared" si="5"/>
        <v>#REF!</v>
      </c>
    </row>
    <row r="92" spans="2:8">
      <c r="B92" s="32"/>
      <c r="C92" s="41" t="s">
        <v>733</v>
      </c>
      <c r="D92" s="76">
        <f t="shared" si="4"/>
        <v>0</v>
      </c>
      <c r="E92" s="76">
        <f t="shared" si="5"/>
        <v>0</v>
      </c>
      <c r="F92" s="76" t="e">
        <f t="shared" si="5"/>
        <v>#REF!</v>
      </c>
      <c r="G92" s="76" t="e">
        <f t="shared" si="5"/>
        <v>#REF!</v>
      </c>
      <c r="H92" s="76" t="e">
        <f t="shared" si="5"/>
        <v>#REF!</v>
      </c>
    </row>
    <row r="93" spans="2:8">
      <c r="B93" s="32"/>
      <c r="C93" s="41" t="s">
        <v>734</v>
      </c>
      <c r="D93" s="76">
        <f t="shared" si="4"/>
        <v>0</v>
      </c>
      <c r="E93" s="76">
        <f t="shared" si="5"/>
        <v>0</v>
      </c>
      <c r="F93" s="76" t="e">
        <f t="shared" si="5"/>
        <v>#REF!</v>
      </c>
      <c r="G93" s="76" t="e">
        <f t="shared" si="5"/>
        <v>#REF!</v>
      </c>
      <c r="H93" s="76" t="e">
        <f t="shared" si="5"/>
        <v>#REF!</v>
      </c>
    </row>
    <row r="94" spans="2:8">
      <c r="B94" s="32"/>
      <c r="C94" s="41" t="s">
        <v>735</v>
      </c>
      <c r="D94" s="76">
        <f t="shared" si="4"/>
        <v>0</v>
      </c>
      <c r="E94" s="76">
        <f t="shared" si="5"/>
        <v>0</v>
      </c>
      <c r="F94" s="76" t="e">
        <f t="shared" si="5"/>
        <v>#REF!</v>
      </c>
      <c r="G94" s="76" t="e">
        <f t="shared" si="5"/>
        <v>#REF!</v>
      </c>
      <c r="H94" s="76" t="e">
        <f t="shared" si="5"/>
        <v>#REF!</v>
      </c>
    </row>
    <row r="95" spans="2:8" ht="15">
      <c r="B95" s="35"/>
      <c r="C95" s="38" t="s">
        <v>736</v>
      </c>
      <c r="D95" s="80">
        <f t="shared" si="4"/>
        <v>0</v>
      </c>
      <c r="E95" s="80">
        <f>+E79+E87</f>
        <v>0</v>
      </c>
      <c r="F95" s="80" t="e">
        <f>+F79+F87</f>
        <v>#REF!</v>
      </c>
      <c r="G95" s="80" t="e">
        <f>+G79+G87</f>
        <v>#REF!</v>
      </c>
      <c r="H95" s="80" t="e">
        <f>+H79+H87</f>
        <v>#REF!</v>
      </c>
    </row>
    <row r="97" spans="3:8">
      <c r="C97" s="5" t="s">
        <v>708</v>
      </c>
      <c r="D97" s="5">
        <f>(D95+D70)-BALANCE!E86</f>
        <v>0</v>
      </c>
      <c r="E97" s="5">
        <f>(E95+E70)-BALANCE!F86</f>
        <v>0</v>
      </c>
      <c r="F97" s="5" t="e">
        <f>(F95+F70)-BALANCE!#REF!</f>
        <v>#REF!</v>
      </c>
      <c r="G97" s="5" t="e">
        <f>(G95+G70)-BALANCE!#REF!</f>
        <v>#REF!</v>
      </c>
      <c r="H97" s="5" t="e">
        <f>(H95+H70)-BALANCE!#REF!</f>
        <v>#REF!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H95"/>
  <sheetViews>
    <sheetView showGridLines="0" zoomScale="75" zoomScaleNormal="75" workbookViewId="0">
      <pane xSplit="3" ySplit="6" topLeftCell="D7" activePane="bottomRight" state="frozen"/>
      <selection activeCell="D7" sqref="D7"/>
      <selection pane="topRight" activeCell="D7" sqref="D7"/>
      <selection pane="bottomLeft" activeCell="D7" sqref="D7"/>
      <selection pane="bottomRight" activeCell="D7" sqref="D7"/>
    </sheetView>
  </sheetViews>
  <sheetFormatPr defaultColWidth="11.42578125" defaultRowHeight="14.25"/>
  <cols>
    <col min="1" max="1" width="4.5703125" style="5" customWidth="1"/>
    <col min="2" max="2" width="16" style="5" customWidth="1"/>
    <col min="3" max="3" width="103.85546875" style="5" customWidth="1"/>
    <col min="4" max="8" width="22.5703125" style="5" customWidth="1"/>
    <col min="9" max="16384" width="11.42578125" style="5"/>
  </cols>
  <sheetData>
    <row r="1" spans="2:8" s="40" customFormat="1" ht="15">
      <c r="B1" s="3" t="s">
        <v>716</v>
      </c>
      <c r="C1" s="25"/>
      <c r="D1" s="24"/>
      <c r="E1" s="24"/>
      <c r="F1" s="24"/>
      <c r="G1" s="24"/>
      <c r="H1" s="24"/>
    </row>
    <row r="2" spans="2:8" s="40" customFormat="1" ht="15">
      <c r="B2" s="3" t="str">
        <f>BALANCE!B3</f>
        <v>FOREIGNEXCHANGE ECUADOR S.A. CASA DE CAMBIOS</v>
      </c>
      <c r="C2" s="25"/>
      <c r="D2" s="24"/>
      <c r="E2" s="24"/>
      <c r="F2" s="24"/>
      <c r="G2" s="24"/>
      <c r="H2" s="24"/>
    </row>
    <row r="3" spans="2:8" s="40" customFormat="1" ht="15">
      <c r="B3" s="43" t="str">
        <f>BALANCE!B4</f>
        <v>OCTUBRE DICIEMBRE de 2013</v>
      </c>
      <c r="C3" s="25"/>
      <c r="D3" s="24"/>
      <c r="E3" s="24"/>
      <c r="F3" s="24"/>
      <c r="G3" s="24"/>
      <c r="H3" s="24"/>
    </row>
    <row r="4" spans="2:8" s="40" customFormat="1" ht="15">
      <c r="B4" s="3" t="s">
        <v>737</v>
      </c>
      <c r="C4" s="25"/>
      <c r="D4" s="24"/>
      <c r="E4" s="24"/>
      <c r="F4" s="24"/>
      <c r="G4" s="24"/>
      <c r="H4" s="24"/>
    </row>
    <row r="5" spans="2:8" s="40" customFormat="1">
      <c r="B5" s="25"/>
      <c r="C5" s="25"/>
      <c r="D5" s="24"/>
      <c r="E5" s="24"/>
      <c r="F5" s="24"/>
      <c r="G5" s="24"/>
      <c r="H5" s="24"/>
    </row>
    <row r="6" spans="2:8" s="12" customFormat="1" ht="75">
      <c r="B6" s="10" t="s">
        <v>2</v>
      </c>
      <c r="C6" s="11" t="s">
        <v>3</v>
      </c>
      <c r="D6" s="88" t="str">
        <f>BALANCE!E4</f>
        <v>FOREIGNEXCHANGE ECUADOR S.A. CASA DE CAMBIOS</v>
      </c>
      <c r="E6" s="88">
        <f>BALANCE!F7</f>
        <v>0</v>
      </c>
      <c r="F6" s="88" t="e">
        <f>BALANCE!#REF!</f>
        <v>#REF!</v>
      </c>
      <c r="G6" s="88" t="e">
        <f>BALANCE!#REF!</f>
        <v>#REF!</v>
      </c>
      <c r="H6" s="88" t="e">
        <f>BALANCE!#REF!</f>
        <v>#REF!</v>
      </c>
    </row>
    <row r="7" spans="2:8">
      <c r="B7" s="30"/>
      <c r="C7" s="31"/>
      <c r="D7" s="31"/>
      <c r="E7" s="31"/>
      <c r="F7" s="31"/>
      <c r="G7" s="31"/>
      <c r="H7" s="31"/>
    </row>
    <row r="8" spans="2:8" ht="15">
      <c r="B8" s="32"/>
      <c r="C8" s="44" t="s">
        <v>714</v>
      </c>
      <c r="D8" s="62" t="e">
        <f>('COMPOS CART'!D8/'COMPOS CART'!D$8)*100</f>
        <v>#DIV/0!</v>
      </c>
      <c r="E8" s="62" t="e">
        <f>('COMPOS CART'!E8/'COMPOS CART'!E$8)*100</f>
        <v>#DIV/0!</v>
      </c>
      <c r="F8" s="62" t="e">
        <f>('COMPOS CART'!F8/'COMPOS CART'!F$8)*100</f>
        <v>#REF!</v>
      </c>
      <c r="G8" s="62" t="e">
        <f>('COMPOS CART'!G8/'COMPOS CART'!G$8)*100</f>
        <v>#REF!</v>
      </c>
      <c r="H8" s="62" t="e">
        <f>('COMPOS CART'!H8/'COMPOS CART'!H$8)*100</f>
        <v>#REF!</v>
      </c>
    </row>
    <row r="9" spans="2:8">
      <c r="B9" s="32"/>
      <c r="C9" s="33"/>
      <c r="D9" s="63"/>
      <c r="E9" s="63"/>
      <c r="F9" s="63"/>
      <c r="G9" s="63"/>
      <c r="H9" s="63"/>
    </row>
    <row r="10" spans="2:8">
      <c r="B10" s="32">
        <f>+BALANCE!B87</f>
        <v>1401</v>
      </c>
      <c r="C10" s="33" t="str">
        <f>+BALANCE!C87</f>
        <v>Cartera de créditos comercial por vencer</v>
      </c>
      <c r="D10" s="63" t="e">
        <f>('COMPOS CART'!D10/'COMPOS CART'!D$8)*100</f>
        <v>#DIV/0!</v>
      </c>
      <c r="E10" s="63" t="e">
        <f>('COMPOS CART'!E10/'COMPOS CART'!E$8)*100</f>
        <v>#DIV/0!</v>
      </c>
      <c r="F10" s="63" t="e">
        <f>('COMPOS CART'!F10/'COMPOS CART'!F$8)*100</f>
        <v>#REF!</v>
      </c>
      <c r="G10" s="63" t="e">
        <f>('COMPOS CART'!G10/'COMPOS CART'!G$8)*100</f>
        <v>#REF!</v>
      </c>
      <c r="H10" s="63" t="e">
        <f>('COMPOS CART'!H10/'COMPOS CART'!H$8)*100</f>
        <v>#REF!</v>
      </c>
    </row>
    <row r="11" spans="2:8">
      <c r="B11" s="32">
        <f>+BALANCE!B93</f>
        <v>1402</v>
      </c>
      <c r="C11" s="33" t="str">
        <f>+BALANCE!C93</f>
        <v>Cartera de créditos de consumo por vencer</v>
      </c>
      <c r="D11" s="63" t="e">
        <f>('COMPOS CART'!D11/'COMPOS CART'!D$8)*100</f>
        <v>#DIV/0!</v>
      </c>
      <c r="E11" s="63" t="e">
        <f>('COMPOS CART'!E11/'COMPOS CART'!E$8)*100</f>
        <v>#DIV/0!</v>
      </c>
      <c r="F11" s="63" t="e">
        <f>('COMPOS CART'!F11/'COMPOS CART'!F$8)*100</f>
        <v>#REF!</v>
      </c>
      <c r="G11" s="63" t="e">
        <f>('COMPOS CART'!G11/'COMPOS CART'!G$8)*100</f>
        <v>#REF!</v>
      </c>
      <c r="H11" s="63" t="e">
        <f>('COMPOS CART'!H11/'COMPOS CART'!H$8)*100</f>
        <v>#REF!</v>
      </c>
    </row>
    <row r="12" spans="2:8">
      <c r="B12" s="32">
        <f>+BALANCE!B99</f>
        <v>1403</v>
      </c>
      <c r="C12" s="33" t="str">
        <f>+BALANCE!C99</f>
        <v>Cartera de créditos de vivienda por vencer</v>
      </c>
      <c r="D12" s="63" t="e">
        <f>('COMPOS CART'!D12/'COMPOS CART'!D$8)*100</f>
        <v>#DIV/0!</v>
      </c>
      <c r="E12" s="63" t="e">
        <f>('COMPOS CART'!E12/'COMPOS CART'!E$8)*100</f>
        <v>#DIV/0!</v>
      </c>
      <c r="F12" s="63" t="e">
        <f>('COMPOS CART'!F12/'COMPOS CART'!F$8)*100</f>
        <v>#REF!</v>
      </c>
      <c r="G12" s="63" t="e">
        <f>('COMPOS CART'!G12/'COMPOS CART'!G$8)*100</f>
        <v>#REF!</v>
      </c>
      <c r="H12" s="63" t="e">
        <f>('COMPOS CART'!H12/'COMPOS CART'!H$8)*100</f>
        <v>#REF!</v>
      </c>
    </row>
    <row r="13" spans="2:8">
      <c r="B13" s="32">
        <f>+BALANCE!B105</f>
        <v>1404</v>
      </c>
      <c r="C13" s="33" t="str">
        <f>+BALANCE!C105</f>
        <v>Cartera de créditos para la microempresa por vencer</v>
      </c>
      <c r="D13" s="63" t="e">
        <f>('COMPOS CART'!D13/'COMPOS CART'!D$8)*100</f>
        <v>#DIV/0!</v>
      </c>
      <c r="E13" s="63" t="e">
        <f>('COMPOS CART'!E13/'COMPOS CART'!E$8)*100</f>
        <v>#DIV/0!</v>
      </c>
      <c r="F13" s="63" t="e">
        <f>('COMPOS CART'!F13/'COMPOS CART'!F$8)*100</f>
        <v>#REF!</v>
      </c>
      <c r="G13" s="63" t="e">
        <f>('COMPOS CART'!G13/'COMPOS CART'!G$8)*100</f>
        <v>#REF!</v>
      </c>
      <c r="H13" s="63" t="e">
        <f>('COMPOS CART'!H13/'COMPOS CART'!H$8)*100</f>
        <v>#REF!</v>
      </c>
    </row>
    <row r="14" spans="2:8">
      <c r="B14" s="32">
        <f>+BALANCE!B111</f>
        <v>1405</v>
      </c>
      <c r="C14" s="33" t="str">
        <f>+BALANCE!C111</f>
        <v>Cartera de crédito educativo por vencer</v>
      </c>
      <c r="D14" s="63" t="e">
        <f>('COMPOS CART'!D14/'COMPOS CART'!D$8)*100</f>
        <v>#DIV/0!</v>
      </c>
      <c r="E14" s="63" t="e">
        <f>('COMPOS CART'!E14/'COMPOS CART'!E$8)*100</f>
        <v>#DIV/0!</v>
      </c>
      <c r="F14" s="63" t="e">
        <f>('COMPOS CART'!F14/'COMPOS CART'!F$8)*100</f>
        <v>#REF!</v>
      </c>
      <c r="G14" s="63" t="e">
        <f>('COMPOS CART'!G14/'COMPOS CART'!G$8)*100</f>
        <v>#REF!</v>
      </c>
      <c r="H14" s="63" t="e">
        <f>('COMPOS CART'!H14/'COMPOS CART'!H$8)*100</f>
        <v>#REF!</v>
      </c>
    </row>
    <row r="15" spans="2:8">
      <c r="B15" s="32">
        <f>+BALANCE!B117</f>
        <v>1406</v>
      </c>
      <c r="C15" s="33" t="str">
        <f>+BALANCE!C117</f>
        <v>Cartera de créditos de inversión pública por vencer</v>
      </c>
      <c r="D15" s="63" t="e">
        <f>('COMPOS CART'!D15/'COMPOS CART'!D$8)*100</f>
        <v>#DIV/0!</v>
      </c>
      <c r="E15" s="63" t="e">
        <f>('COMPOS CART'!E15/'COMPOS CART'!E$8)*100</f>
        <v>#DIV/0!</v>
      </c>
      <c r="F15" s="63" t="e">
        <f>('COMPOS CART'!F15/'COMPOS CART'!F$8)*100</f>
        <v>#REF!</v>
      </c>
      <c r="G15" s="63" t="e">
        <f>('COMPOS CART'!G15/'COMPOS CART'!G$8)*100</f>
        <v>#REF!</v>
      </c>
      <c r="H15" s="63" t="e">
        <f>('COMPOS CART'!H15/'COMPOS CART'!H$8)*100</f>
        <v>#REF!</v>
      </c>
    </row>
    <row r="16" spans="2:8">
      <c r="B16" s="32">
        <f>+BALANCE!B123</f>
        <v>1409</v>
      </c>
      <c r="C16" s="33" t="str">
        <f>+BALANCE!C123</f>
        <v>Cartera de créditos comercial refinanciada por vencer</v>
      </c>
      <c r="D16" s="63" t="e">
        <f>('COMPOS CART'!D16/'COMPOS CART'!D$8)*100</f>
        <v>#DIV/0!</v>
      </c>
      <c r="E16" s="63" t="e">
        <f>('COMPOS CART'!E16/'COMPOS CART'!E$8)*100</f>
        <v>#DIV/0!</v>
      </c>
      <c r="F16" s="63" t="e">
        <f>('COMPOS CART'!F16/'COMPOS CART'!F$8)*100</f>
        <v>#REF!</v>
      </c>
      <c r="G16" s="63" t="e">
        <f>('COMPOS CART'!G16/'COMPOS CART'!G$8)*100</f>
        <v>#REF!</v>
      </c>
      <c r="H16" s="63" t="e">
        <f>('COMPOS CART'!H16/'COMPOS CART'!H$8)*100</f>
        <v>#REF!</v>
      </c>
    </row>
    <row r="17" spans="2:8">
      <c r="B17" s="32">
        <f>+BALANCE!B129</f>
        <v>1410</v>
      </c>
      <c r="C17" s="33" t="str">
        <f>+BALANCE!C129</f>
        <v>Cartera de créditos de consumo refinanciada por vencer</v>
      </c>
      <c r="D17" s="63" t="e">
        <f>('COMPOS CART'!D17/'COMPOS CART'!D$8)*100</f>
        <v>#DIV/0!</v>
      </c>
      <c r="E17" s="63" t="e">
        <f>('COMPOS CART'!E17/'COMPOS CART'!E$8)*100</f>
        <v>#DIV/0!</v>
      </c>
      <c r="F17" s="63" t="e">
        <f>('COMPOS CART'!F17/'COMPOS CART'!F$8)*100</f>
        <v>#REF!</v>
      </c>
      <c r="G17" s="63" t="e">
        <f>('COMPOS CART'!G17/'COMPOS CART'!G$8)*100</f>
        <v>#REF!</v>
      </c>
      <c r="H17" s="63" t="e">
        <f>('COMPOS CART'!H17/'COMPOS CART'!H$8)*100</f>
        <v>#REF!</v>
      </c>
    </row>
    <row r="18" spans="2:8">
      <c r="B18" s="32">
        <f>+BALANCE!B135</f>
        <v>1411</v>
      </c>
      <c r="C18" s="33" t="str">
        <f>+BALANCE!C135</f>
        <v>Cartera de créditos de vivienda refinanciada por vencer</v>
      </c>
      <c r="D18" s="63" t="e">
        <f>('COMPOS CART'!D18/'COMPOS CART'!D$8)*100</f>
        <v>#DIV/0!</v>
      </c>
      <c r="E18" s="63" t="e">
        <f>('COMPOS CART'!E18/'COMPOS CART'!E$8)*100</f>
        <v>#DIV/0!</v>
      </c>
      <c r="F18" s="63" t="e">
        <f>('COMPOS CART'!F18/'COMPOS CART'!F$8)*100</f>
        <v>#REF!</v>
      </c>
      <c r="G18" s="63" t="e">
        <f>('COMPOS CART'!G18/'COMPOS CART'!G$8)*100</f>
        <v>#REF!</v>
      </c>
      <c r="H18" s="63" t="e">
        <f>('COMPOS CART'!H18/'COMPOS CART'!H$8)*100</f>
        <v>#REF!</v>
      </c>
    </row>
    <row r="19" spans="2:8">
      <c r="B19" s="32">
        <f>+BALANCE!B141</f>
        <v>1412</v>
      </c>
      <c r="C19" s="33" t="str">
        <f>+BALANCE!C141</f>
        <v>Cartera de créditos para la microempresa refinanciada por vencer</v>
      </c>
      <c r="D19" s="63" t="e">
        <f>('COMPOS CART'!D19/'COMPOS CART'!D$8)*100</f>
        <v>#DIV/0!</v>
      </c>
      <c r="E19" s="63" t="e">
        <f>('COMPOS CART'!E19/'COMPOS CART'!E$8)*100</f>
        <v>#DIV/0!</v>
      </c>
      <c r="F19" s="63" t="e">
        <f>('COMPOS CART'!F19/'COMPOS CART'!F$8)*100</f>
        <v>#REF!</v>
      </c>
      <c r="G19" s="63" t="e">
        <f>('COMPOS CART'!G19/'COMPOS CART'!G$8)*100</f>
        <v>#REF!</v>
      </c>
      <c r="H19" s="63" t="e">
        <f>('COMPOS CART'!H19/'COMPOS CART'!H$8)*100</f>
        <v>#REF!</v>
      </c>
    </row>
    <row r="20" spans="2:8">
      <c r="B20" s="32">
        <f>+BALANCE!B147</f>
        <v>1413</v>
      </c>
      <c r="C20" s="33" t="str">
        <f>+BALANCE!C147</f>
        <v>Cartera de crédito educativo refinanciada por vencer</v>
      </c>
      <c r="D20" s="63" t="e">
        <f>('COMPOS CART'!D20/'COMPOS CART'!D$8)*100</f>
        <v>#DIV/0!</v>
      </c>
      <c r="E20" s="63" t="e">
        <f>('COMPOS CART'!E20/'COMPOS CART'!E$8)*100</f>
        <v>#DIV/0!</v>
      </c>
      <c r="F20" s="63" t="e">
        <f>('COMPOS CART'!F20/'COMPOS CART'!F$8)*100</f>
        <v>#REF!</v>
      </c>
      <c r="G20" s="63" t="e">
        <f>('COMPOS CART'!G20/'COMPOS CART'!G$8)*100</f>
        <v>#REF!</v>
      </c>
      <c r="H20" s="63" t="e">
        <f>('COMPOS CART'!H20/'COMPOS CART'!H$8)*100</f>
        <v>#REF!</v>
      </c>
    </row>
    <row r="21" spans="2:8">
      <c r="B21" s="32">
        <f>+BALANCE!B153</f>
        <v>1414</v>
      </c>
      <c r="C21" s="33" t="str">
        <f>+BALANCE!C153</f>
        <v>Cartera de créditos de inversión pública refinanciada por vencer</v>
      </c>
      <c r="D21" s="63" t="e">
        <f>('COMPOS CART'!D21/'COMPOS CART'!D$8)*100</f>
        <v>#DIV/0!</v>
      </c>
      <c r="E21" s="63" t="e">
        <f>('COMPOS CART'!E21/'COMPOS CART'!E$8)*100</f>
        <v>#DIV/0!</v>
      </c>
      <c r="F21" s="63" t="e">
        <f>('COMPOS CART'!F21/'COMPOS CART'!F$8)*100</f>
        <v>#REF!</v>
      </c>
      <c r="G21" s="63" t="e">
        <f>('COMPOS CART'!G21/'COMPOS CART'!G$8)*100</f>
        <v>#REF!</v>
      </c>
      <c r="H21" s="63" t="e">
        <f>('COMPOS CART'!H21/'COMPOS CART'!H$8)*100</f>
        <v>#REF!</v>
      </c>
    </row>
    <row r="22" spans="2:8">
      <c r="B22" s="32">
        <f>+BALANCE!B159</f>
        <v>1417</v>
      </c>
      <c r="C22" s="33" t="str">
        <f>+BALANCE!C159</f>
        <v>Cartera de créditos comercial reestructurada por vencer</v>
      </c>
      <c r="D22" s="63" t="e">
        <f>('COMPOS CART'!D22/'COMPOS CART'!D$8)*100</f>
        <v>#DIV/0!</v>
      </c>
      <c r="E22" s="63" t="e">
        <f>('COMPOS CART'!E22/'COMPOS CART'!E$8)*100</f>
        <v>#DIV/0!</v>
      </c>
      <c r="F22" s="63" t="e">
        <f>('COMPOS CART'!F22/'COMPOS CART'!F$8)*100</f>
        <v>#REF!</v>
      </c>
      <c r="G22" s="63" t="e">
        <f>('COMPOS CART'!G22/'COMPOS CART'!G$8)*100</f>
        <v>#REF!</v>
      </c>
      <c r="H22" s="63" t="e">
        <f>('COMPOS CART'!H22/'COMPOS CART'!H$8)*100</f>
        <v>#REF!</v>
      </c>
    </row>
    <row r="23" spans="2:8">
      <c r="B23" s="32">
        <f>+BALANCE!B165</f>
        <v>1418</v>
      </c>
      <c r="C23" s="33" t="str">
        <f>+BALANCE!C165</f>
        <v>Cartera de créditos de consumo reestructurada por vencer</v>
      </c>
      <c r="D23" s="63" t="e">
        <f>('COMPOS CART'!D23/'COMPOS CART'!D$8)*100</f>
        <v>#DIV/0!</v>
      </c>
      <c r="E23" s="63" t="e">
        <f>('COMPOS CART'!E23/'COMPOS CART'!E$8)*100</f>
        <v>#DIV/0!</v>
      </c>
      <c r="F23" s="63" t="e">
        <f>('COMPOS CART'!F23/'COMPOS CART'!F$8)*100</f>
        <v>#REF!</v>
      </c>
      <c r="G23" s="63" t="e">
        <f>('COMPOS CART'!G23/'COMPOS CART'!G$8)*100</f>
        <v>#REF!</v>
      </c>
      <c r="H23" s="63" t="e">
        <f>('COMPOS CART'!H23/'COMPOS CART'!H$8)*100</f>
        <v>#REF!</v>
      </c>
    </row>
    <row r="24" spans="2:8">
      <c r="B24" s="32">
        <f>+BALANCE!B171</f>
        <v>1419</v>
      </c>
      <c r="C24" s="33" t="str">
        <f>+BALANCE!C171</f>
        <v>Cartera de créditos de vivienda reestructurada por vencer</v>
      </c>
      <c r="D24" s="63" t="e">
        <f>('COMPOS CART'!D24/'COMPOS CART'!D$8)*100</f>
        <v>#DIV/0!</v>
      </c>
      <c r="E24" s="63" t="e">
        <f>('COMPOS CART'!E24/'COMPOS CART'!E$8)*100</f>
        <v>#DIV/0!</v>
      </c>
      <c r="F24" s="63" t="e">
        <f>('COMPOS CART'!F24/'COMPOS CART'!F$8)*100</f>
        <v>#REF!</v>
      </c>
      <c r="G24" s="63" t="e">
        <f>('COMPOS CART'!G24/'COMPOS CART'!G$8)*100</f>
        <v>#REF!</v>
      </c>
      <c r="H24" s="63" t="e">
        <f>('COMPOS CART'!H24/'COMPOS CART'!H$8)*100</f>
        <v>#REF!</v>
      </c>
    </row>
    <row r="25" spans="2:8">
      <c r="B25" s="32">
        <f>+BALANCE!B177</f>
        <v>1420</v>
      </c>
      <c r="C25" s="33" t="str">
        <f>+BALANCE!C177</f>
        <v>Cartera de créditos para la microempresa reestructurada por vencer</v>
      </c>
      <c r="D25" s="63" t="e">
        <f>('COMPOS CART'!D25/'COMPOS CART'!D$8)*100</f>
        <v>#DIV/0!</v>
      </c>
      <c r="E25" s="63" t="e">
        <f>('COMPOS CART'!E25/'COMPOS CART'!E$8)*100</f>
        <v>#DIV/0!</v>
      </c>
      <c r="F25" s="63" t="e">
        <f>('COMPOS CART'!F25/'COMPOS CART'!F$8)*100</f>
        <v>#REF!</v>
      </c>
      <c r="G25" s="63" t="e">
        <f>('COMPOS CART'!G25/'COMPOS CART'!G$8)*100</f>
        <v>#REF!</v>
      </c>
      <c r="H25" s="63" t="e">
        <f>('COMPOS CART'!H25/'COMPOS CART'!H$8)*100</f>
        <v>#REF!</v>
      </c>
    </row>
    <row r="26" spans="2:8">
      <c r="B26" s="32">
        <f>+BALANCE!B183</f>
        <v>1421</v>
      </c>
      <c r="C26" s="33" t="str">
        <f>+BALANCE!C183</f>
        <v>Cartera de crédito educativo reestructurada por vencer</v>
      </c>
      <c r="D26" s="63" t="e">
        <f>('COMPOS CART'!D26/'COMPOS CART'!D$8)*100</f>
        <v>#DIV/0!</v>
      </c>
      <c r="E26" s="63" t="e">
        <f>('COMPOS CART'!E26/'COMPOS CART'!E$8)*100</f>
        <v>#DIV/0!</v>
      </c>
      <c r="F26" s="63" t="e">
        <f>('COMPOS CART'!F26/'COMPOS CART'!F$8)*100</f>
        <v>#REF!</v>
      </c>
      <c r="G26" s="63" t="e">
        <f>('COMPOS CART'!G26/'COMPOS CART'!G$8)*100</f>
        <v>#REF!</v>
      </c>
      <c r="H26" s="63" t="e">
        <f>('COMPOS CART'!H26/'COMPOS CART'!H$8)*100</f>
        <v>#REF!</v>
      </c>
    </row>
    <row r="27" spans="2:8">
      <c r="B27" s="32">
        <f>+BALANCE!B189</f>
        <v>1422</v>
      </c>
      <c r="C27" s="33" t="str">
        <f>+BALANCE!C189</f>
        <v>Cartera de créditos de inversión pública reestructurada por vencer</v>
      </c>
      <c r="D27" s="63" t="e">
        <f>('COMPOS CART'!D27/'COMPOS CART'!D$8)*100</f>
        <v>#DIV/0!</v>
      </c>
      <c r="E27" s="63" t="e">
        <f>('COMPOS CART'!E27/'COMPOS CART'!E$8)*100</f>
        <v>#DIV/0!</v>
      </c>
      <c r="F27" s="63" t="e">
        <f>('COMPOS CART'!F27/'COMPOS CART'!F$8)*100</f>
        <v>#REF!</v>
      </c>
      <c r="G27" s="63" t="e">
        <f>('COMPOS CART'!G27/'COMPOS CART'!G$8)*100</f>
        <v>#REF!</v>
      </c>
      <c r="H27" s="63" t="e">
        <f>('COMPOS CART'!H27/'COMPOS CART'!H$8)*100</f>
        <v>#REF!</v>
      </c>
    </row>
    <row r="28" spans="2:8" ht="15">
      <c r="B28" s="32"/>
      <c r="C28" s="44" t="s">
        <v>679</v>
      </c>
      <c r="D28" s="62" t="e">
        <f>('COMPOS CART'!D28/'COMPOS CART'!D$8)*100</f>
        <v>#DIV/0!</v>
      </c>
      <c r="E28" s="62" t="e">
        <f>('COMPOS CART'!E28/'COMPOS CART'!E$8)*100</f>
        <v>#DIV/0!</v>
      </c>
      <c r="F28" s="62" t="e">
        <f>('COMPOS CART'!F28/'COMPOS CART'!F$8)*100</f>
        <v>#REF!</v>
      </c>
      <c r="G28" s="62" t="e">
        <f>('COMPOS CART'!G28/'COMPOS CART'!G$8)*100</f>
        <v>#REF!</v>
      </c>
      <c r="H28" s="62" t="e">
        <f>('COMPOS CART'!H28/'COMPOS CART'!H$8)*100</f>
        <v>#REF!</v>
      </c>
    </row>
    <row r="29" spans="2:8">
      <c r="B29" s="32"/>
      <c r="C29" s="33"/>
      <c r="D29" s="63"/>
      <c r="E29" s="63"/>
      <c r="F29" s="63"/>
      <c r="G29" s="63"/>
      <c r="H29" s="63"/>
    </row>
    <row r="30" spans="2:8">
      <c r="B30" s="32">
        <f>+BALANCE!B195</f>
        <v>1425</v>
      </c>
      <c r="C30" s="33" t="str">
        <f>+BALANCE!C195</f>
        <v>Cartera de créditos comercial que no devenga intereses</v>
      </c>
      <c r="D30" s="63" t="e">
        <f>('COMPOS CART'!D30/'COMPOS CART'!D$8)*100</f>
        <v>#DIV/0!</v>
      </c>
      <c r="E30" s="63" t="e">
        <f>('COMPOS CART'!E30/'COMPOS CART'!E$8)*100</f>
        <v>#DIV/0!</v>
      </c>
      <c r="F30" s="63" t="e">
        <f>('COMPOS CART'!F30/'COMPOS CART'!F$8)*100</f>
        <v>#REF!</v>
      </c>
      <c r="G30" s="63" t="e">
        <f>('COMPOS CART'!G30/'COMPOS CART'!G$8)*100</f>
        <v>#REF!</v>
      </c>
      <c r="H30" s="63" t="e">
        <f>('COMPOS CART'!H30/'COMPOS CART'!H$8)*100</f>
        <v>#REF!</v>
      </c>
    </row>
    <row r="31" spans="2:8">
      <c r="B31" s="32">
        <f>+BALANCE!B201</f>
        <v>1426</v>
      </c>
      <c r="C31" s="33" t="str">
        <f>+BALANCE!C201</f>
        <v>Cartera de créditos de consumo que no devenga intereses</v>
      </c>
      <c r="D31" s="63" t="e">
        <f>('COMPOS CART'!D31/'COMPOS CART'!D$8)*100</f>
        <v>#DIV/0!</v>
      </c>
      <c r="E31" s="63" t="e">
        <f>('COMPOS CART'!E31/'COMPOS CART'!E$8)*100</f>
        <v>#DIV/0!</v>
      </c>
      <c r="F31" s="63" t="e">
        <f>('COMPOS CART'!F31/'COMPOS CART'!F$8)*100</f>
        <v>#REF!</v>
      </c>
      <c r="G31" s="63" t="e">
        <f>('COMPOS CART'!G31/'COMPOS CART'!G$8)*100</f>
        <v>#REF!</v>
      </c>
      <c r="H31" s="63" t="e">
        <f>('COMPOS CART'!H31/'COMPOS CART'!H$8)*100</f>
        <v>#REF!</v>
      </c>
    </row>
    <row r="32" spans="2:8">
      <c r="B32" s="32">
        <f>+BALANCE!B207</f>
        <v>1427</v>
      </c>
      <c r="C32" s="33" t="str">
        <f>+BALANCE!C207</f>
        <v>Cartera de créditos de vivienda que no devenga intereses</v>
      </c>
      <c r="D32" s="63" t="e">
        <f>('COMPOS CART'!D32/'COMPOS CART'!D$8)*100</f>
        <v>#DIV/0!</v>
      </c>
      <c r="E32" s="63" t="e">
        <f>('COMPOS CART'!E32/'COMPOS CART'!E$8)*100</f>
        <v>#DIV/0!</v>
      </c>
      <c r="F32" s="63" t="e">
        <f>('COMPOS CART'!F32/'COMPOS CART'!F$8)*100</f>
        <v>#REF!</v>
      </c>
      <c r="G32" s="63" t="e">
        <f>('COMPOS CART'!G32/'COMPOS CART'!G$8)*100</f>
        <v>#REF!</v>
      </c>
      <c r="H32" s="63" t="e">
        <f>('COMPOS CART'!H32/'COMPOS CART'!H$8)*100</f>
        <v>#REF!</v>
      </c>
    </row>
    <row r="33" spans="2:8">
      <c r="B33" s="32">
        <f>+BALANCE!B213</f>
        <v>1428</v>
      </c>
      <c r="C33" s="33" t="str">
        <f>+BALANCE!C213</f>
        <v>Cartera de créditos para la microempresa que no devenga intereses</v>
      </c>
      <c r="D33" s="63" t="e">
        <f>('COMPOS CART'!D33/'COMPOS CART'!D$8)*100</f>
        <v>#DIV/0!</v>
      </c>
      <c r="E33" s="63" t="e">
        <f>('COMPOS CART'!E33/'COMPOS CART'!E$8)*100</f>
        <v>#DIV/0!</v>
      </c>
      <c r="F33" s="63" t="e">
        <f>('COMPOS CART'!F33/'COMPOS CART'!F$8)*100</f>
        <v>#REF!</v>
      </c>
      <c r="G33" s="63" t="e">
        <f>('COMPOS CART'!G33/'COMPOS CART'!G$8)*100</f>
        <v>#REF!</v>
      </c>
      <c r="H33" s="63" t="e">
        <f>('COMPOS CART'!H33/'COMPOS CART'!H$8)*100</f>
        <v>#REF!</v>
      </c>
    </row>
    <row r="34" spans="2:8">
      <c r="B34" s="32">
        <f>+BALANCE!B219</f>
        <v>1429</v>
      </c>
      <c r="C34" s="33" t="str">
        <f>+BALANCE!C219</f>
        <v>Cartera de crédito educativo que no devenga intereses</v>
      </c>
      <c r="D34" s="63" t="e">
        <f>('COMPOS CART'!D34/'COMPOS CART'!D$8)*100</f>
        <v>#DIV/0!</v>
      </c>
      <c r="E34" s="63" t="e">
        <f>('COMPOS CART'!E34/'COMPOS CART'!E$8)*100</f>
        <v>#DIV/0!</v>
      </c>
      <c r="F34" s="63" t="e">
        <f>('COMPOS CART'!F34/'COMPOS CART'!F$8)*100</f>
        <v>#REF!</v>
      </c>
      <c r="G34" s="63" t="e">
        <f>('COMPOS CART'!G34/'COMPOS CART'!G$8)*100</f>
        <v>#REF!</v>
      </c>
      <c r="H34" s="63" t="e">
        <f>('COMPOS CART'!H34/'COMPOS CART'!H$8)*100</f>
        <v>#REF!</v>
      </c>
    </row>
    <row r="35" spans="2:8">
      <c r="B35" s="32">
        <f>+BALANCE!B225</f>
        <v>1430</v>
      </c>
      <c r="C35" s="33" t="str">
        <f>+BALANCE!C225</f>
        <v>Cartera de créditos de inversión pública que no devenga intereses</v>
      </c>
      <c r="D35" s="63" t="e">
        <f>('COMPOS CART'!D35/'COMPOS CART'!D$8)*100</f>
        <v>#DIV/0!</v>
      </c>
      <c r="E35" s="63" t="e">
        <f>('COMPOS CART'!E35/'COMPOS CART'!E$8)*100</f>
        <v>#DIV/0!</v>
      </c>
      <c r="F35" s="63" t="e">
        <f>('COMPOS CART'!F35/'COMPOS CART'!F$8)*100</f>
        <v>#REF!</v>
      </c>
      <c r="G35" s="63" t="e">
        <f>('COMPOS CART'!G35/'COMPOS CART'!G$8)*100</f>
        <v>#REF!</v>
      </c>
      <c r="H35" s="63" t="e">
        <f>('COMPOS CART'!H35/'COMPOS CART'!H$8)*100</f>
        <v>#REF!</v>
      </c>
    </row>
    <row r="36" spans="2:8">
      <c r="B36" s="32">
        <f>+BALANCE!B231</f>
        <v>1433</v>
      </c>
      <c r="C36" s="33" t="str">
        <f>+BALANCE!C231</f>
        <v>Cartera de créditos comercial refinanciada que no devenga intereses</v>
      </c>
      <c r="D36" s="63" t="e">
        <f>('COMPOS CART'!D36/'COMPOS CART'!D$8)*100</f>
        <v>#DIV/0!</v>
      </c>
      <c r="E36" s="63" t="e">
        <f>('COMPOS CART'!E36/'COMPOS CART'!E$8)*100</f>
        <v>#DIV/0!</v>
      </c>
      <c r="F36" s="63" t="e">
        <f>('COMPOS CART'!F36/'COMPOS CART'!F$8)*100</f>
        <v>#REF!</v>
      </c>
      <c r="G36" s="63" t="e">
        <f>('COMPOS CART'!G36/'COMPOS CART'!G$8)*100</f>
        <v>#REF!</v>
      </c>
      <c r="H36" s="63" t="e">
        <f>('COMPOS CART'!H36/'COMPOS CART'!H$8)*100</f>
        <v>#REF!</v>
      </c>
    </row>
    <row r="37" spans="2:8">
      <c r="B37" s="32">
        <f>+BALANCE!B237</f>
        <v>1434</v>
      </c>
      <c r="C37" s="33" t="str">
        <f>+BALANCE!C237</f>
        <v>Cartera de créditos de consumo refinanciada que no devenga intereses</v>
      </c>
      <c r="D37" s="63" t="e">
        <f>('COMPOS CART'!D37/'COMPOS CART'!D$8)*100</f>
        <v>#DIV/0!</v>
      </c>
      <c r="E37" s="63" t="e">
        <f>('COMPOS CART'!E37/'COMPOS CART'!E$8)*100</f>
        <v>#DIV/0!</v>
      </c>
      <c r="F37" s="63" t="e">
        <f>('COMPOS CART'!F37/'COMPOS CART'!F$8)*100</f>
        <v>#REF!</v>
      </c>
      <c r="G37" s="63" t="e">
        <f>('COMPOS CART'!G37/'COMPOS CART'!G$8)*100</f>
        <v>#REF!</v>
      </c>
      <c r="H37" s="63" t="e">
        <f>('COMPOS CART'!H37/'COMPOS CART'!H$8)*100</f>
        <v>#REF!</v>
      </c>
    </row>
    <row r="38" spans="2:8">
      <c r="B38" s="32">
        <f>+BALANCE!B243</f>
        <v>1435</v>
      </c>
      <c r="C38" s="33" t="str">
        <f>+BALANCE!C243</f>
        <v>Cartera de créditos de vivienda refinanciada que no devenga intereses</v>
      </c>
      <c r="D38" s="63" t="e">
        <f>('COMPOS CART'!D38/'COMPOS CART'!D$8)*100</f>
        <v>#DIV/0!</v>
      </c>
      <c r="E38" s="63" t="e">
        <f>('COMPOS CART'!E38/'COMPOS CART'!E$8)*100</f>
        <v>#DIV/0!</v>
      </c>
      <c r="F38" s="63" t="e">
        <f>('COMPOS CART'!F38/'COMPOS CART'!F$8)*100</f>
        <v>#REF!</v>
      </c>
      <c r="G38" s="63" t="e">
        <f>('COMPOS CART'!G38/'COMPOS CART'!G$8)*100</f>
        <v>#REF!</v>
      </c>
      <c r="H38" s="63" t="e">
        <f>('COMPOS CART'!H38/'COMPOS CART'!H$8)*100</f>
        <v>#REF!</v>
      </c>
    </row>
    <row r="39" spans="2:8">
      <c r="B39" s="32">
        <f>+BALANCE!B249</f>
        <v>1436</v>
      </c>
      <c r="C39" s="33" t="str">
        <f>+BALANCE!C249</f>
        <v>Cartera de créditos para la microempresa refinanciada que no devenga intereses</v>
      </c>
      <c r="D39" s="63" t="e">
        <f>('COMPOS CART'!D39/'COMPOS CART'!D$8)*100</f>
        <v>#DIV/0!</v>
      </c>
      <c r="E39" s="63" t="e">
        <f>('COMPOS CART'!E39/'COMPOS CART'!E$8)*100</f>
        <v>#DIV/0!</v>
      </c>
      <c r="F39" s="63" t="e">
        <f>('COMPOS CART'!F39/'COMPOS CART'!F$8)*100</f>
        <v>#REF!</v>
      </c>
      <c r="G39" s="63" t="e">
        <f>('COMPOS CART'!G39/'COMPOS CART'!G$8)*100</f>
        <v>#REF!</v>
      </c>
      <c r="H39" s="63" t="e">
        <f>('COMPOS CART'!H39/'COMPOS CART'!H$8)*100</f>
        <v>#REF!</v>
      </c>
    </row>
    <row r="40" spans="2:8">
      <c r="B40" s="32">
        <f>+BALANCE!B255</f>
        <v>1437</v>
      </c>
      <c r="C40" s="33" t="str">
        <f>+BALANCE!C255</f>
        <v>Cartera de crédito educativo refinanciada que no devenga intereses</v>
      </c>
      <c r="D40" s="63" t="e">
        <f>('COMPOS CART'!D40/'COMPOS CART'!D$8)*100</f>
        <v>#DIV/0!</v>
      </c>
      <c r="E40" s="63" t="e">
        <f>('COMPOS CART'!E40/'COMPOS CART'!E$8)*100</f>
        <v>#DIV/0!</v>
      </c>
      <c r="F40" s="63" t="e">
        <f>('COMPOS CART'!F40/'COMPOS CART'!F$8)*100</f>
        <v>#REF!</v>
      </c>
      <c r="G40" s="63" t="e">
        <f>('COMPOS CART'!G40/'COMPOS CART'!G$8)*100</f>
        <v>#REF!</v>
      </c>
      <c r="H40" s="63" t="e">
        <f>('COMPOS CART'!H40/'COMPOS CART'!H$8)*100</f>
        <v>#REF!</v>
      </c>
    </row>
    <row r="41" spans="2:8">
      <c r="B41" s="32">
        <f>+BALANCE!B261</f>
        <v>1438</v>
      </c>
      <c r="C41" s="33" t="str">
        <f>+BALANCE!C261</f>
        <v>Cartera de créditos de inversión pública refinanciada que no devenga intereses</v>
      </c>
      <c r="D41" s="63" t="e">
        <f>('COMPOS CART'!D41/'COMPOS CART'!D$8)*100</f>
        <v>#DIV/0!</v>
      </c>
      <c r="E41" s="63" t="e">
        <f>('COMPOS CART'!E41/'COMPOS CART'!E$8)*100</f>
        <v>#DIV/0!</v>
      </c>
      <c r="F41" s="63" t="e">
        <f>('COMPOS CART'!F41/'COMPOS CART'!F$8)*100</f>
        <v>#REF!</v>
      </c>
      <c r="G41" s="63" t="e">
        <f>('COMPOS CART'!G41/'COMPOS CART'!G$8)*100</f>
        <v>#REF!</v>
      </c>
      <c r="H41" s="63" t="e">
        <f>('COMPOS CART'!H41/'COMPOS CART'!H$8)*100</f>
        <v>#REF!</v>
      </c>
    </row>
    <row r="42" spans="2:8">
      <c r="B42" s="32">
        <f>+BALANCE!B267</f>
        <v>1441</v>
      </c>
      <c r="C42" s="33" t="str">
        <f>+BALANCE!C267</f>
        <v>Cartera de créditos comercial reestructurada que no devenga intereses</v>
      </c>
      <c r="D42" s="63" t="e">
        <f>('COMPOS CART'!D42/'COMPOS CART'!D$8)*100</f>
        <v>#DIV/0!</v>
      </c>
      <c r="E42" s="63" t="e">
        <f>('COMPOS CART'!E42/'COMPOS CART'!E$8)*100</f>
        <v>#DIV/0!</v>
      </c>
      <c r="F42" s="63" t="e">
        <f>('COMPOS CART'!F42/'COMPOS CART'!F$8)*100</f>
        <v>#REF!</v>
      </c>
      <c r="G42" s="63" t="e">
        <f>('COMPOS CART'!G42/'COMPOS CART'!G$8)*100</f>
        <v>#REF!</v>
      </c>
      <c r="H42" s="63" t="e">
        <f>('COMPOS CART'!H42/'COMPOS CART'!H$8)*100</f>
        <v>#REF!</v>
      </c>
    </row>
    <row r="43" spans="2:8">
      <c r="B43" s="32">
        <f>+BALANCE!B273</f>
        <v>1442</v>
      </c>
      <c r="C43" s="33" t="str">
        <f>+BALANCE!C273</f>
        <v>Cartera de créditos de consumo reestructurada que no devenga intereses</v>
      </c>
      <c r="D43" s="63" t="e">
        <f>('COMPOS CART'!D43/'COMPOS CART'!D$8)*100</f>
        <v>#DIV/0!</v>
      </c>
      <c r="E43" s="63" t="e">
        <f>('COMPOS CART'!E43/'COMPOS CART'!E$8)*100</f>
        <v>#DIV/0!</v>
      </c>
      <c r="F43" s="63" t="e">
        <f>('COMPOS CART'!F43/'COMPOS CART'!F$8)*100</f>
        <v>#REF!</v>
      </c>
      <c r="G43" s="63" t="e">
        <f>('COMPOS CART'!G43/'COMPOS CART'!G$8)*100</f>
        <v>#REF!</v>
      </c>
      <c r="H43" s="63" t="e">
        <f>('COMPOS CART'!H43/'COMPOS CART'!H$8)*100</f>
        <v>#REF!</v>
      </c>
    </row>
    <row r="44" spans="2:8">
      <c r="B44" s="32">
        <f>+BALANCE!B279</f>
        <v>1443</v>
      </c>
      <c r="C44" s="33" t="str">
        <f>+BALANCE!C279</f>
        <v>Cartera de créditos de vivienda reestructurada que no devenga intereses</v>
      </c>
      <c r="D44" s="63" t="e">
        <f>('COMPOS CART'!D44/'COMPOS CART'!D$8)*100</f>
        <v>#DIV/0!</v>
      </c>
      <c r="E44" s="63" t="e">
        <f>('COMPOS CART'!E44/'COMPOS CART'!E$8)*100</f>
        <v>#DIV/0!</v>
      </c>
      <c r="F44" s="63" t="e">
        <f>('COMPOS CART'!F44/'COMPOS CART'!F$8)*100</f>
        <v>#REF!</v>
      </c>
      <c r="G44" s="63" t="e">
        <f>('COMPOS CART'!G44/'COMPOS CART'!G$8)*100</f>
        <v>#REF!</v>
      </c>
      <c r="H44" s="63" t="e">
        <f>('COMPOS CART'!H44/'COMPOS CART'!H$8)*100</f>
        <v>#REF!</v>
      </c>
    </row>
    <row r="45" spans="2:8">
      <c r="B45" s="32">
        <f>+BALANCE!B285</f>
        <v>1444</v>
      </c>
      <c r="C45" s="33" t="str">
        <f>+BALANCE!C285</f>
        <v>Cartera de créditos para la microempresa reestructurada que no devenga intereses</v>
      </c>
      <c r="D45" s="63" t="e">
        <f>('COMPOS CART'!D45/'COMPOS CART'!D$8)*100</f>
        <v>#DIV/0!</v>
      </c>
      <c r="E45" s="63" t="e">
        <f>('COMPOS CART'!E45/'COMPOS CART'!E$8)*100</f>
        <v>#DIV/0!</v>
      </c>
      <c r="F45" s="63" t="e">
        <f>('COMPOS CART'!F45/'COMPOS CART'!F$8)*100</f>
        <v>#REF!</v>
      </c>
      <c r="G45" s="63" t="e">
        <f>('COMPOS CART'!G45/'COMPOS CART'!G$8)*100</f>
        <v>#REF!</v>
      </c>
      <c r="H45" s="63" t="e">
        <f>('COMPOS CART'!H45/'COMPOS CART'!H$8)*100</f>
        <v>#REF!</v>
      </c>
    </row>
    <row r="46" spans="2:8">
      <c r="B46" s="32">
        <f>+BALANCE!B291</f>
        <v>1445</v>
      </c>
      <c r="C46" s="33" t="str">
        <f>+BALANCE!C291</f>
        <v>Cartera de crédito educativo reestructurada que no devenga intereses</v>
      </c>
      <c r="D46" s="63" t="e">
        <f>('COMPOS CART'!D46/'COMPOS CART'!D$8)*100</f>
        <v>#DIV/0!</v>
      </c>
      <c r="E46" s="63" t="e">
        <f>('COMPOS CART'!E46/'COMPOS CART'!E$8)*100</f>
        <v>#DIV/0!</v>
      </c>
      <c r="F46" s="63" t="e">
        <f>('COMPOS CART'!F46/'COMPOS CART'!F$8)*100</f>
        <v>#REF!</v>
      </c>
      <c r="G46" s="63" t="e">
        <f>('COMPOS CART'!G46/'COMPOS CART'!G$8)*100</f>
        <v>#REF!</v>
      </c>
      <c r="H46" s="63" t="e">
        <f>('COMPOS CART'!H46/'COMPOS CART'!H$8)*100</f>
        <v>#REF!</v>
      </c>
    </row>
    <row r="47" spans="2:8">
      <c r="B47" s="32">
        <f>+BALANCE!B297</f>
        <v>1446</v>
      </c>
      <c r="C47" s="33" t="str">
        <f>+BALANCE!C297</f>
        <v>Cartera de créditos de inversión pública reestructurada que no devenga intereses</v>
      </c>
      <c r="D47" s="63" t="e">
        <f>('COMPOS CART'!D47/'COMPOS CART'!D$8)*100</f>
        <v>#DIV/0!</v>
      </c>
      <c r="E47" s="63" t="e">
        <f>('COMPOS CART'!E47/'COMPOS CART'!E$8)*100</f>
        <v>#DIV/0!</v>
      </c>
      <c r="F47" s="63" t="e">
        <f>('COMPOS CART'!F47/'COMPOS CART'!F$8)*100</f>
        <v>#REF!</v>
      </c>
      <c r="G47" s="63" t="e">
        <f>('COMPOS CART'!G47/'COMPOS CART'!G$8)*100</f>
        <v>#REF!</v>
      </c>
      <c r="H47" s="63" t="e">
        <f>('COMPOS CART'!H47/'COMPOS CART'!H$8)*100</f>
        <v>#REF!</v>
      </c>
    </row>
    <row r="48" spans="2:8" ht="15">
      <c r="B48" s="32"/>
      <c r="C48" s="44" t="s">
        <v>659</v>
      </c>
      <c r="D48" s="62" t="e">
        <f>('COMPOS CART'!D48/'COMPOS CART'!D$8)*100</f>
        <v>#DIV/0!</v>
      </c>
      <c r="E48" s="62" t="e">
        <f>('COMPOS CART'!E48/'COMPOS CART'!E$8)*100</f>
        <v>#DIV/0!</v>
      </c>
      <c r="F48" s="62" t="e">
        <f>('COMPOS CART'!F48/'COMPOS CART'!F$8)*100</f>
        <v>#REF!</v>
      </c>
      <c r="G48" s="62" t="e">
        <f>('COMPOS CART'!G48/'COMPOS CART'!G$8)*100</f>
        <v>#REF!</v>
      </c>
      <c r="H48" s="62" t="e">
        <f>('COMPOS CART'!H48/'COMPOS CART'!H$8)*100</f>
        <v>#REF!</v>
      </c>
    </row>
    <row r="49" spans="2:8">
      <c r="B49" s="32"/>
      <c r="C49" s="33"/>
      <c r="D49" s="63"/>
      <c r="E49" s="63"/>
      <c r="F49" s="63"/>
      <c r="G49" s="63"/>
      <c r="H49" s="63"/>
    </row>
    <row r="50" spans="2:8">
      <c r="B50" s="32">
        <f>+BALANCE!B303</f>
        <v>1449</v>
      </c>
      <c r="C50" s="33" t="str">
        <f>+BALANCE!C303</f>
        <v>Cartera de créditos comercial vencida</v>
      </c>
      <c r="D50" s="63" t="e">
        <f>('COMPOS CART'!D50/'COMPOS CART'!D$8)*100</f>
        <v>#DIV/0!</v>
      </c>
      <c r="E50" s="63" t="e">
        <f>('COMPOS CART'!E50/'COMPOS CART'!E$8)*100</f>
        <v>#DIV/0!</v>
      </c>
      <c r="F50" s="63" t="e">
        <f>('COMPOS CART'!F50/'COMPOS CART'!F$8)*100</f>
        <v>#REF!</v>
      </c>
      <c r="G50" s="63" t="e">
        <f>('COMPOS CART'!G50/'COMPOS CART'!G$8)*100</f>
        <v>#REF!</v>
      </c>
      <c r="H50" s="63" t="e">
        <f>('COMPOS CART'!H50/'COMPOS CART'!H$8)*100</f>
        <v>#REF!</v>
      </c>
    </row>
    <row r="51" spans="2:8">
      <c r="B51" s="32">
        <f>+BALANCE!B309</f>
        <v>1450</v>
      </c>
      <c r="C51" s="33" t="str">
        <f>+BALANCE!C309</f>
        <v>Cartera de créditos de consumo vencida</v>
      </c>
      <c r="D51" s="63" t="e">
        <f>('COMPOS CART'!D51/'COMPOS CART'!D$8)*100</f>
        <v>#DIV/0!</v>
      </c>
      <c r="E51" s="63" t="e">
        <f>('COMPOS CART'!E51/'COMPOS CART'!E$8)*100</f>
        <v>#DIV/0!</v>
      </c>
      <c r="F51" s="63" t="e">
        <f>('COMPOS CART'!F51/'COMPOS CART'!F$8)*100</f>
        <v>#REF!</v>
      </c>
      <c r="G51" s="63" t="e">
        <f>('COMPOS CART'!G51/'COMPOS CART'!G$8)*100</f>
        <v>#REF!</v>
      </c>
      <c r="H51" s="63" t="e">
        <f>('COMPOS CART'!H51/'COMPOS CART'!H$8)*100</f>
        <v>#REF!</v>
      </c>
    </row>
    <row r="52" spans="2:8">
      <c r="B52" s="32">
        <f>+BALANCE!B315</f>
        <v>1451</v>
      </c>
      <c r="C52" s="33" t="str">
        <f>+BALANCE!C315</f>
        <v>Cartera de créditos de vivienda vencida</v>
      </c>
      <c r="D52" s="63" t="e">
        <f>('COMPOS CART'!D52/'COMPOS CART'!D$8)*100</f>
        <v>#DIV/0!</v>
      </c>
      <c r="E52" s="63" t="e">
        <f>('COMPOS CART'!E52/'COMPOS CART'!E$8)*100</f>
        <v>#DIV/0!</v>
      </c>
      <c r="F52" s="63" t="e">
        <f>('COMPOS CART'!F52/'COMPOS CART'!F$8)*100</f>
        <v>#REF!</v>
      </c>
      <c r="G52" s="63" t="e">
        <f>('COMPOS CART'!G52/'COMPOS CART'!G$8)*100</f>
        <v>#REF!</v>
      </c>
      <c r="H52" s="63" t="e">
        <f>('COMPOS CART'!H52/'COMPOS CART'!H$8)*100</f>
        <v>#REF!</v>
      </c>
    </row>
    <row r="53" spans="2:8">
      <c r="B53" s="32">
        <f>+BALANCE!B322</f>
        <v>1452</v>
      </c>
      <c r="C53" s="33" t="str">
        <f>+BALANCE!C322</f>
        <v>Cartera de créditos para la microempresa vencida</v>
      </c>
      <c r="D53" s="63" t="e">
        <f>('COMPOS CART'!D53/'COMPOS CART'!D$8)*100</f>
        <v>#DIV/0!</v>
      </c>
      <c r="E53" s="63" t="e">
        <f>('COMPOS CART'!E53/'COMPOS CART'!E$8)*100</f>
        <v>#DIV/0!</v>
      </c>
      <c r="F53" s="63" t="e">
        <f>('COMPOS CART'!F53/'COMPOS CART'!F$8)*100</f>
        <v>#REF!</v>
      </c>
      <c r="G53" s="63" t="e">
        <f>('COMPOS CART'!G53/'COMPOS CART'!G$8)*100</f>
        <v>#REF!</v>
      </c>
      <c r="H53" s="63" t="e">
        <f>('COMPOS CART'!H53/'COMPOS CART'!H$8)*100</f>
        <v>#REF!</v>
      </c>
    </row>
    <row r="54" spans="2:8">
      <c r="B54" s="32">
        <f>+BALANCE!B328</f>
        <v>1453</v>
      </c>
      <c r="C54" s="33" t="str">
        <f>+BALANCE!C328</f>
        <v>Cartera de crédito educativo vencida</v>
      </c>
      <c r="D54" s="63" t="e">
        <f>('COMPOS CART'!D54/'COMPOS CART'!D$8)*100</f>
        <v>#DIV/0!</v>
      </c>
      <c r="E54" s="63" t="e">
        <f>('COMPOS CART'!E54/'COMPOS CART'!E$8)*100</f>
        <v>#DIV/0!</v>
      </c>
      <c r="F54" s="63" t="e">
        <f>('COMPOS CART'!F54/'COMPOS CART'!F$8)*100</f>
        <v>#REF!</v>
      </c>
      <c r="G54" s="63" t="e">
        <f>('COMPOS CART'!G54/'COMPOS CART'!G$8)*100</f>
        <v>#REF!</v>
      </c>
      <c r="H54" s="63" t="e">
        <f>('COMPOS CART'!H54/'COMPOS CART'!H$8)*100</f>
        <v>#REF!</v>
      </c>
    </row>
    <row r="55" spans="2:8">
      <c r="B55" s="32">
        <f>+BALANCE!B334</f>
        <v>1454</v>
      </c>
      <c r="C55" s="33" t="str">
        <f>+BALANCE!C334</f>
        <v>Cartera de créditos de inversión pública vencida</v>
      </c>
      <c r="D55" s="63" t="e">
        <f>('COMPOS CART'!D55/'COMPOS CART'!D$8)*100</f>
        <v>#DIV/0!</v>
      </c>
      <c r="E55" s="63" t="e">
        <f>('COMPOS CART'!E55/'COMPOS CART'!E$8)*100</f>
        <v>#DIV/0!</v>
      </c>
      <c r="F55" s="63" t="e">
        <f>('COMPOS CART'!F55/'COMPOS CART'!F$8)*100</f>
        <v>#REF!</v>
      </c>
      <c r="G55" s="63" t="e">
        <f>('COMPOS CART'!G55/'COMPOS CART'!G$8)*100</f>
        <v>#REF!</v>
      </c>
      <c r="H55" s="63" t="e">
        <f>('COMPOS CART'!H55/'COMPOS CART'!H$8)*100</f>
        <v>#REF!</v>
      </c>
    </row>
    <row r="56" spans="2:8">
      <c r="B56" s="32">
        <f>+BALANCE!B340</f>
        <v>1457</v>
      </c>
      <c r="C56" s="33" t="str">
        <f>+BALANCE!C340</f>
        <v>Cartera de créditos comercial refinanciada vencida</v>
      </c>
      <c r="D56" s="63" t="e">
        <f>('COMPOS CART'!D56/'COMPOS CART'!D$8)*100</f>
        <v>#DIV/0!</v>
      </c>
      <c r="E56" s="63" t="e">
        <f>('COMPOS CART'!E56/'COMPOS CART'!E$8)*100</f>
        <v>#DIV/0!</v>
      </c>
      <c r="F56" s="63" t="e">
        <f>('COMPOS CART'!F56/'COMPOS CART'!F$8)*100</f>
        <v>#REF!</v>
      </c>
      <c r="G56" s="63" t="e">
        <f>('COMPOS CART'!G56/'COMPOS CART'!G$8)*100</f>
        <v>#REF!</v>
      </c>
      <c r="H56" s="63" t="e">
        <f>('COMPOS CART'!H56/'COMPOS CART'!H$8)*100</f>
        <v>#REF!</v>
      </c>
    </row>
    <row r="57" spans="2:8">
      <c r="B57" s="32">
        <f>+BALANCE!B346</f>
        <v>1458</v>
      </c>
      <c r="C57" s="33" t="str">
        <f>+BALANCE!C346</f>
        <v>Cartera de créditos de consumo refinanciada vencida</v>
      </c>
      <c r="D57" s="63" t="e">
        <f>('COMPOS CART'!D57/'COMPOS CART'!D$8)*100</f>
        <v>#DIV/0!</v>
      </c>
      <c r="E57" s="63" t="e">
        <f>('COMPOS CART'!E57/'COMPOS CART'!E$8)*100</f>
        <v>#DIV/0!</v>
      </c>
      <c r="F57" s="63" t="e">
        <f>('COMPOS CART'!F57/'COMPOS CART'!F$8)*100</f>
        <v>#REF!</v>
      </c>
      <c r="G57" s="63" t="e">
        <f>('COMPOS CART'!G57/'COMPOS CART'!G$8)*100</f>
        <v>#REF!</v>
      </c>
      <c r="H57" s="63" t="e">
        <f>('COMPOS CART'!H57/'COMPOS CART'!H$8)*100</f>
        <v>#REF!</v>
      </c>
    </row>
    <row r="58" spans="2:8">
      <c r="B58" s="32">
        <f>+BALANCE!B352</f>
        <v>1459</v>
      </c>
      <c r="C58" s="33" t="str">
        <f>+BALANCE!C352</f>
        <v>Cartera de créditos de vivienda refinanciada vencida</v>
      </c>
      <c r="D58" s="63" t="e">
        <f>('COMPOS CART'!D58/'COMPOS CART'!D$8)*100</f>
        <v>#DIV/0!</v>
      </c>
      <c r="E58" s="63" t="e">
        <f>('COMPOS CART'!E58/'COMPOS CART'!E$8)*100</f>
        <v>#DIV/0!</v>
      </c>
      <c r="F58" s="63" t="e">
        <f>('COMPOS CART'!F58/'COMPOS CART'!F$8)*100</f>
        <v>#REF!</v>
      </c>
      <c r="G58" s="63" t="e">
        <f>('COMPOS CART'!G58/'COMPOS CART'!G$8)*100</f>
        <v>#REF!</v>
      </c>
      <c r="H58" s="63" t="e">
        <f>('COMPOS CART'!H58/'COMPOS CART'!H$8)*100</f>
        <v>#REF!</v>
      </c>
    </row>
    <row r="59" spans="2:8">
      <c r="B59" s="32">
        <f>+BALANCE!B359</f>
        <v>1460</v>
      </c>
      <c r="C59" s="33" t="str">
        <f>+BALANCE!C359</f>
        <v>Cartera de créditos para la microempresa refinanciada vencida</v>
      </c>
      <c r="D59" s="63" t="e">
        <f>('COMPOS CART'!D59/'COMPOS CART'!D$8)*100</f>
        <v>#DIV/0!</v>
      </c>
      <c r="E59" s="63" t="e">
        <f>('COMPOS CART'!E59/'COMPOS CART'!E$8)*100</f>
        <v>#DIV/0!</v>
      </c>
      <c r="F59" s="63" t="e">
        <f>('COMPOS CART'!F59/'COMPOS CART'!F$8)*100</f>
        <v>#REF!</v>
      </c>
      <c r="G59" s="63" t="e">
        <f>('COMPOS CART'!G59/'COMPOS CART'!G$8)*100</f>
        <v>#REF!</v>
      </c>
      <c r="H59" s="63" t="e">
        <f>('COMPOS CART'!H59/'COMPOS CART'!H$8)*100</f>
        <v>#REF!</v>
      </c>
    </row>
    <row r="60" spans="2:8">
      <c r="B60" s="32">
        <f>+BALANCE!B365</f>
        <v>1461</v>
      </c>
      <c r="C60" s="33" t="str">
        <f>+BALANCE!C365</f>
        <v>Cartera de crédito educativo refinanciada vencida</v>
      </c>
      <c r="D60" s="63" t="e">
        <f>('COMPOS CART'!D60/'COMPOS CART'!D$8)*100</f>
        <v>#DIV/0!</v>
      </c>
      <c r="E60" s="63" t="e">
        <f>('COMPOS CART'!E60/'COMPOS CART'!E$8)*100</f>
        <v>#DIV/0!</v>
      </c>
      <c r="F60" s="63" t="e">
        <f>('COMPOS CART'!F60/'COMPOS CART'!F$8)*100</f>
        <v>#REF!</v>
      </c>
      <c r="G60" s="63" t="e">
        <f>('COMPOS CART'!G60/'COMPOS CART'!G$8)*100</f>
        <v>#REF!</v>
      </c>
      <c r="H60" s="63" t="e">
        <f>('COMPOS CART'!H60/'COMPOS CART'!H$8)*100</f>
        <v>#REF!</v>
      </c>
    </row>
    <row r="61" spans="2:8">
      <c r="B61" s="32">
        <f>+BALANCE!B371</f>
        <v>1462</v>
      </c>
      <c r="C61" s="33" t="str">
        <f>+BALANCE!C371</f>
        <v>Cartera de créditos de inversión pública refinanciada vencida</v>
      </c>
      <c r="D61" s="63" t="e">
        <f>('COMPOS CART'!D61/'COMPOS CART'!D$8)*100</f>
        <v>#DIV/0!</v>
      </c>
      <c r="E61" s="63" t="e">
        <f>('COMPOS CART'!E61/'COMPOS CART'!E$8)*100</f>
        <v>#DIV/0!</v>
      </c>
      <c r="F61" s="63" t="e">
        <f>('COMPOS CART'!F61/'COMPOS CART'!F$8)*100</f>
        <v>#REF!</v>
      </c>
      <c r="G61" s="63" t="e">
        <f>('COMPOS CART'!G61/'COMPOS CART'!G$8)*100</f>
        <v>#REF!</v>
      </c>
      <c r="H61" s="63" t="e">
        <f>('COMPOS CART'!H61/'COMPOS CART'!H$8)*100</f>
        <v>#REF!</v>
      </c>
    </row>
    <row r="62" spans="2:8">
      <c r="B62" s="32">
        <f>+BALANCE!B377</f>
        <v>1465</v>
      </c>
      <c r="C62" s="33" t="str">
        <f>+BALANCE!C377</f>
        <v>Cartera de créditos comercial reestructurada vencida</v>
      </c>
      <c r="D62" s="63" t="e">
        <f>('COMPOS CART'!D62/'COMPOS CART'!D$8)*100</f>
        <v>#DIV/0!</v>
      </c>
      <c r="E62" s="63" t="e">
        <f>('COMPOS CART'!E62/'COMPOS CART'!E$8)*100</f>
        <v>#DIV/0!</v>
      </c>
      <c r="F62" s="63" t="e">
        <f>('COMPOS CART'!F62/'COMPOS CART'!F$8)*100</f>
        <v>#REF!</v>
      </c>
      <c r="G62" s="63" t="e">
        <f>('COMPOS CART'!G62/'COMPOS CART'!G$8)*100</f>
        <v>#REF!</v>
      </c>
      <c r="H62" s="63" t="e">
        <f>('COMPOS CART'!H62/'COMPOS CART'!H$8)*100</f>
        <v>#REF!</v>
      </c>
    </row>
    <row r="63" spans="2:8">
      <c r="B63" s="32">
        <f>+BALANCE!B383</f>
        <v>1466</v>
      </c>
      <c r="C63" s="33" t="str">
        <f>+BALANCE!C383</f>
        <v>Cartera de créditos de consumo reestructurada vencida</v>
      </c>
      <c r="D63" s="63" t="e">
        <f>('COMPOS CART'!D63/'COMPOS CART'!D$8)*100</f>
        <v>#DIV/0!</v>
      </c>
      <c r="E63" s="63" t="e">
        <f>('COMPOS CART'!E63/'COMPOS CART'!E$8)*100</f>
        <v>#DIV/0!</v>
      </c>
      <c r="F63" s="63" t="e">
        <f>('COMPOS CART'!F63/'COMPOS CART'!F$8)*100</f>
        <v>#REF!</v>
      </c>
      <c r="G63" s="63" t="e">
        <f>('COMPOS CART'!G63/'COMPOS CART'!G$8)*100</f>
        <v>#REF!</v>
      </c>
      <c r="H63" s="63" t="e">
        <f>('COMPOS CART'!H63/'COMPOS CART'!H$8)*100</f>
        <v>#REF!</v>
      </c>
    </row>
    <row r="64" spans="2:8">
      <c r="B64" s="32">
        <f>+BALANCE!B389</f>
        <v>1467</v>
      </c>
      <c r="C64" s="33" t="str">
        <f>+BALANCE!C389</f>
        <v>Cartera de créditos de vivienda reestructurada vencida</v>
      </c>
      <c r="D64" s="63" t="e">
        <f>('COMPOS CART'!D64/'COMPOS CART'!D$8)*100</f>
        <v>#DIV/0!</v>
      </c>
      <c r="E64" s="63" t="e">
        <f>('COMPOS CART'!E64/'COMPOS CART'!E$8)*100</f>
        <v>#DIV/0!</v>
      </c>
      <c r="F64" s="63" t="e">
        <f>('COMPOS CART'!F64/'COMPOS CART'!F$8)*100</f>
        <v>#REF!</v>
      </c>
      <c r="G64" s="63" t="e">
        <f>('COMPOS CART'!G64/'COMPOS CART'!G$8)*100</f>
        <v>#REF!</v>
      </c>
      <c r="H64" s="63" t="e">
        <f>('COMPOS CART'!H64/'COMPOS CART'!H$8)*100</f>
        <v>#REF!</v>
      </c>
    </row>
    <row r="65" spans="2:8">
      <c r="B65" s="32">
        <f>+BALANCE!B396</f>
        <v>1468</v>
      </c>
      <c r="C65" s="33" t="str">
        <f>+BALANCE!C396</f>
        <v>Cartera de créditos para la microempresa reestructurada vencida</v>
      </c>
      <c r="D65" s="63" t="e">
        <f>('COMPOS CART'!D65/'COMPOS CART'!D$8)*100</f>
        <v>#DIV/0!</v>
      </c>
      <c r="E65" s="63" t="e">
        <f>('COMPOS CART'!E65/'COMPOS CART'!E$8)*100</f>
        <v>#DIV/0!</v>
      </c>
      <c r="F65" s="63" t="e">
        <f>('COMPOS CART'!F65/'COMPOS CART'!F$8)*100</f>
        <v>#REF!</v>
      </c>
      <c r="G65" s="63" t="e">
        <f>('COMPOS CART'!G65/'COMPOS CART'!G$8)*100</f>
        <v>#REF!</v>
      </c>
      <c r="H65" s="63" t="e">
        <f>('COMPOS CART'!H65/'COMPOS CART'!H$8)*100</f>
        <v>#REF!</v>
      </c>
    </row>
    <row r="66" spans="2:8">
      <c r="B66" s="32">
        <f>+BALANCE!B402</f>
        <v>1469</v>
      </c>
      <c r="C66" s="33" t="str">
        <f>+BALANCE!C402</f>
        <v>Cartera de crédito educativo reestructurada vencida</v>
      </c>
      <c r="D66" s="63" t="e">
        <f>('COMPOS CART'!D66/'COMPOS CART'!D$8)*100</f>
        <v>#DIV/0!</v>
      </c>
      <c r="E66" s="63" t="e">
        <f>('COMPOS CART'!E66/'COMPOS CART'!E$8)*100</f>
        <v>#DIV/0!</v>
      </c>
      <c r="F66" s="63" t="e">
        <f>('COMPOS CART'!F66/'COMPOS CART'!F$8)*100</f>
        <v>#REF!</v>
      </c>
      <c r="G66" s="63" t="e">
        <f>('COMPOS CART'!G66/'COMPOS CART'!G$8)*100</f>
        <v>#REF!</v>
      </c>
      <c r="H66" s="63" t="e">
        <f>('COMPOS CART'!H66/'COMPOS CART'!H$8)*100</f>
        <v>#REF!</v>
      </c>
    </row>
    <row r="67" spans="2:8">
      <c r="B67" s="32">
        <f>+BALANCE!B408</f>
        <v>1470</v>
      </c>
      <c r="C67" s="33" t="str">
        <f>+BALANCE!C408</f>
        <v>Cartera de créditos de inversión pública reestructurada vencida</v>
      </c>
      <c r="D67" s="63" t="e">
        <f>('COMPOS CART'!D67/'COMPOS CART'!D$8)*100</f>
        <v>#DIV/0!</v>
      </c>
      <c r="E67" s="63" t="e">
        <f>('COMPOS CART'!E67/'COMPOS CART'!E$8)*100</f>
        <v>#DIV/0!</v>
      </c>
      <c r="F67" s="63" t="e">
        <f>('COMPOS CART'!F67/'COMPOS CART'!F$8)*100</f>
        <v>#REF!</v>
      </c>
      <c r="G67" s="63" t="e">
        <f>('COMPOS CART'!G67/'COMPOS CART'!G$8)*100</f>
        <v>#REF!</v>
      </c>
      <c r="H67" s="63" t="e">
        <f>('COMPOS CART'!H67/'COMPOS CART'!H$8)*100</f>
        <v>#REF!</v>
      </c>
    </row>
    <row r="68" spans="2:8" ht="15">
      <c r="B68" s="32"/>
      <c r="C68" s="44" t="s">
        <v>525</v>
      </c>
      <c r="D68" s="62" t="e">
        <f>('COMPOS CART'!D68/'COMPOS CART'!D$8)*100</f>
        <v>#DIV/0!</v>
      </c>
      <c r="E68" s="62" t="e">
        <f>('COMPOS CART'!E68/'COMPOS CART'!E$8)*100</f>
        <v>#DIV/0!</v>
      </c>
      <c r="F68" s="62" t="e">
        <f>('COMPOS CART'!F68/'COMPOS CART'!F$8)*100</f>
        <v>#REF!</v>
      </c>
      <c r="G68" s="62" t="e">
        <f>('COMPOS CART'!G68/'COMPOS CART'!G$8)*100</f>
        <v>#REF!</v>
      </c>
      <c r="H68" s="62" t="e">
        <f>('COMPOS CART'!H68/'COMPOS CART'!H$8)*100</f>
        <v>#REF!</v>
      </c>
    </row>
    <row r="69" spans="2:8">
      <c r="B69" s="32"/>
      <c r="C69" s="33"/>
      <c r="D69" s="63"/>
      <c r="E69" s="63"/>
      <c r="F69" s="63"/>
      <c r="G69" s="63"/>
      <c r="H69" s="63"/>
    </row>
    <row r="70" spans="2:8" ht="15">
      <c r="B70" s="46">
        <f>+BALANCE!B414</f>
        <v>1499</v>
      </c>
      <c r="C70" s="44" t="str">
        <f>+BALANCE!C414</f>
        <v>(Provisiones para créditos incobrables)</v>
      </c>
      <c r="D70" s="62" t="e">
        <f>('COMPOS CART'!D70/'COMPOS CART'!D$8)*100</f>
        <v>#DIV/0!</v>
      </c>
      <c r="E70" s="62" t="e">
        <f>('COMPOS CART'!E70/'COMPOS CART'!E$8)*100</f>
        <v>#DIV/0!</v>
      </c>
      <c r="F70" s="62" t="e">
        <f>('COMPOS CART'!F70/'COMPOS CART'!F$8)*100</f>
        <v>#REF!</v>
      </c>
      <c r="G70" s="62" t="e">
        <f>('COMPOS CART'!G70/'COMPOS CART'!G$8)*100</f>
        <v>#REF!</v>
      </c>
      <c r="H70" s="62" t="e">
        <f>('COMPOS CART'!H70/'COMPOS CART'!H$8)*100</f>
        <v>#REF!</v>
      </c>
    </row>
    <row r="71" spans="2:8">
      <c r="B71" s="35"/>
      <c r="C71" s="36"/>
      <c r="D71" s="64"/>
      <c r="E71" s="64"/>
      <c r="F71" s="64"/>
      <c r="G71" s="64"/>
      <c r="H71" s="64"/>
    </row>
    <row r="72" spans="2:8">
      <c r="B72" s="30"/>
      <c r="C72" s="31"/>
      <c r="D72" s="65"/>
      <c r="E72" s="65"/>
      <c r="F72" s="65"/>
      <c r="G72" s="65"/>
      <c r="H72" s="65"/>
    </row>
    <row r="73" spans="2:8">
      <c r="B73" s="32"/>
      <c r="C73" s="41" t="s">
        <v>717</v>
      </c>
      <c r="D73" s="63" t="e">
        <f>('COMPOS CART'!D73/'COMPOS CART'!D$79)*100</f>
        <v>#DIV/0!</v>
      </c>
      <c r="E73" s="63" t="e">
        <f>('COMPOS CART'!E73/'COMPOS CART'!E$79)*100</f>
        <v>#DIV/0!</v>
      </c>
      <c r="F73" s="63" t="e">
        <f>('COMPOS CART'!F73/'COMPOS CART'!F$79)*100</f>
        <v>#REF!</v>
      </c>
      <c r="G73" s="63" t="e">
        <f>('COMPOS CART'!G73/'COMPOS CART'!G$79)*100</f>
        <v>#REF!</v>
      </c>
      <c r="H73" s="63" t="e">
        <f>('COMPOS CART'!H73/'COMPOS CART'!H$79)*100</f>
        <v>#REF!</v>
      </c>
    </row>
    <row r="74" spans="2:8">
      <c r="B74" s="32"/>
      <c r="C74" s="41" t="s">
        <v>718</v>
      </c>
      <c r="D74" s="63" t="e">
        <f>('COMPOS CART'!D74/'COMPOS CART'!D$79)*100</f>
        <v>#DIV/0!</v>
      </c>
      <c r="E74" s="63" t="e">
        <f>('COMPOS CART'!E74/'COMPOS CART'!E$79)*100</f>
        <v>#DIV/0!</v>
      </c>
      <c r="F74" s="63" t="e">
        <f>('COMPOS CART'!F74/'COMPOS CART'!F$79)*100</f>
        <v>#REF!</v>
      </c>
      <c r="G74" s="63" t="e">
        <f>('COMPOS CART'!G74/'COMPOS CART'!G$79)*100</f>
        <v>#REF!</v>
      </c>
      <c r="H74" s="63" t="e">
        <f>('COMPOS CART'!H74/'COMPOS CART'!H$79)*100</f>
        <v>#REF!</v>
      </c>
    </row>
    <row r="75" spans="2:8">
      <c r="B75" s="32"/>
      <c r="C75" s="41" t="s">
        <v>719</v>
      </c>
      <c r="D75" s="63" t="e">
        <f>('COMPOS CART'!D75/'COMPOS CART'!D$79)*100</f>
        <v>#DIV/0!</v>
      </c>
      <c r="E75" s="63" t="e">
        <f>('COMPOS CART'!E75/'COMPOS CART'!E$79)*100</f>
        <v>#DIV/0!</v>
      </c>
      <c r="F75" s="63" t="e">
        <f>('COMPOS CART'!F75/'COMPOS CART'!F$79)*100</f>
        <v>#REF!</v>
      </c>
      <c r="G75" s="63" t="e">
        <f>('COMPOS CART'!G75/'COMPOS CART'!G$79)*100</f>
        <v>#REF!</v>
      </c>
      <c r="H75" s="63" t="e">
        <f>('COMPOS CART'!H75/'COMPOS CART'!H$79)*100</f>
        <v>#REF!</v>
      </c>
    </row>
    <row r="76" spans="2:8">
      <c r="B76" s="32"/>
      <c r="C76" s="41" t="s">
        <v>720</v>
      </c>
      <c r="D76" s="63" t="e">
        <f>('COMPOS CART'!D76/'COMPOS CART'!D$79)*100</f>
        <v>#DIV/0!</v>
      </c>
      <c r="E76" s="63" t="e">
        <f>('COMPOS CART'!E76/'COMPOS CART'!E$79)*100</f>
        <v>#DIV/0!</v>
      </c>
      <c r="F76" s="63" t="e">
        <f>('COMPOS CART'!F76/'COMPOS CART'!F$79)*100</f>
        <v>#REF!</v>
      </c>
      <c r="G76" s="63" t="e">
        <f>('COMPOS CART'!G76/'COMPOS CART'!G$79)*100</f>
        <v>#REF!</v>
      </c>
      <c r="H76" s="63" t="e">
        <f>('COMPOS CART'!H76/'COMPOS CART'!H$79)*100</f>
        <v>#REF!</v>
      </c>
    </row>
    <row r="77" spans="2:8">
      <c r="B77" s="32"/>
      <c r="C77" s="41" t="s">
        <v>721</v>
      </c>
      <c r="D77" s="63" t="e">
        <f>('COMPOS CART'!D77/'COMPOS CART'!D$79)*100</f>
        <v>#DIV/0!</v>
      </c>
      <c r="E77" s="63" t="e">
        <f>('COMPOS CART'!E77/'COMPOS CART'!E$79)*100</f>
        <v>#DIV/0!</v>
      </c>
      <c r="F77" s="63" t="e">
        <f>('COMPOS CART'!F77/'COMPOS CART'!F$79)*100</f>
        <v>#REF!</v>
      </c>
      <c r="G77" s="63" t="e">
        <f>('COMPOS CART'!G77/'COMPOS CART'!G$79)*100</f>
        <v>#REF!</v>
      </c>
      <c r="H77" s="63" t="e">
        <f>('COMPOS CART'!H77/'COMPOS CART'!H$79)*100</f>
        <v>#REF!</v>
      </c>
    </row>
    <row r="78" spans="2:8">
      <c r="B78" s="32"/>
      <c r="C78" s="41" t="s">
        <v>722</v>
      </c>
      <c r="D78" s="63" t="e">
        <f>('COMPOS CART'!D78/'COMPOS CART'!D$79)*100</f>
        <v>#DIV/0!</v>
      </c>
      <c r="E78" s="63" t="e">
        <f>('COMPOS CART'!E78/'COMPOS CART'!E$79)*100</f>
        <v>#DIV/0!</v>
      </c>
      <c r="F78" s="63" t="e">
        <f>('COMPOS CART'!F78/'COMPOS CART'!F$79)*100</f>
        <v>#REF!</v>
      </c>
      <c r="G78" s="63" t="e">
        <f>('COMPOS CART'!G78/'COMPOS CART'!G$79)*100</f>
        <v>#REF!</v>
      </c>
      <c r="H78" s="63" t="e">
        <f>('COMPOS CART'!H78/'COMPOS CART'!H$79)*100</f>
        <v>#REF!</v>
      </c>
    </row>
    <row r="79" spans="2:8" ht="15">
      <c r="B79" s="32"/>
      <c r="C79" s="42" t="s">
        <v>679</v>
      </c>
      <c r="D79" s="62" t="e">
        <f>('COMPOS CART'!D79/'COMPOS CART'!D$79)*100</f>
        <v>#DIV/0!</v>
      </c>
      <c r="E79" s="62" t="e">
        <f>('COMPOS CART'!E79/'COMPOS CART'!E$79)*100</f>
        <v>#DIV/0!</v>
      </c>
      <c r="F79" s="62" t="e">
        <f>('COMPOS CART'!F79/'COMPOS CART'!F$79)*100</f>
        <v>#REF!</v>
      </c>
      <c r="G79" s="62" t="e">
        <f>('COMPOS CART'!G79/'COMPOS CART'!G$79)*100</f>
        <v>#REF!</v>
      </c>
      <c r="H79" s="62" t="e">
        <f>('COMPOS CART'!H79/'COMPOS CART'!H$79)*100</f>
        <v>#REF!</v>
      </c>
    </row>
    <row r="80" spans="2:8">
      <c r="B80" s="32"/>
      <c r="C80" s="33"/>
      <c r="D80" s="63"/>
      <c r="E80" s="63"/>
      <c r="F80" s="63"/>
      <c r="G80" s="63"/>
      <c r="H80" s="63"/>
    </row>
    <row r="81" spans="2:8">
      <c r="B81" s="32"/>
      <c r="C81" s="41" t="s">
        <v>723</v>
      </c>
      <c r="D81" s="63" t="e">
        <f>('COMPOS CART'!D81/'COMPOS CART'!D$87)*100</f>
        <v>#DIV/0!</v>
      </c>
      <c r="E81" s="63" t="e">
        <f>('COMPOS CART'!E81/'COMPOS CART'!E$87)*100</f>
        <v>#DIV/0!</v>
      </c>
      <c r="F81" s="63" t="e">
        <f>('COMPOS CART'!F81/'COMPOS CART'!F$87)*100</f>
        <v>#REF!</v>
      </c>
      <c r="G81" s="63" t="e">
        <f>('COMPOS CART'!G81/'COMPOS CART'!G$87)*100</f>
        <v>#REF!</v>
      </c>
      <c r="H81" s="63" t="e">
        <f>('COMPOS CART'!H81/'COMPOS CART'!H$87)*100</f>
        <v>#REF!</v>
      </c>
    </row>
    <row r="82" spans="2:8">
      <c r="B82" s="32"/>
      <c r="C82" s="41" t="s">
        <v>724</v>
      </c>
      <c r="D82" s="63" t="e">
        <f>('COMPOS CART'!D82/'COMPOS CART'!D$87)*100</f>
        <v>#DIV/0!</v>
      </c>
      <c r="E82" s="63" t="e">
        <f>('COMPOS CART'!E82/'COMPOS CART'!E$87)*100</f>
        <v>#DIV/0!</v>
      </c>
      <c r="F82" s="63" t="e">
        <f>('COMPOS CART'!F82/'COMPOS CART'!F$87)*100</f>
        <v>#REF!</v>
      </c>
      <c r="G82" s="63" t="e">
        <f>('COMPOS CART'!G82/'COMPOS CART'!G$87)*100</f>
        <v>#REF!</v>
      </c>
      <c r="H82" s="63" t="e">
        <f>('COMPOS CART'!H82/'COMPOS CART'!H$87)*100</f>
        <v>#REF!</v>
      </c>
    </row>
    <row r="83" spans="2:8">
      <c r="B83" s="32"/>
      <c r="C83" s="41" t="s">
        <v>725</v>
      </c>
      <c r="D83" s="63" t="e">
        <f>('COMPOS CART'!D83/'COMPOS CART'!D$87)*100</f>
        <v>#DIV/0!</v>
      </c>
      <c r="E83" s="63" t="e">
        <f>('COMPOS CART'!E83/'COMPOS CART'!E$87)*100</f>
        <v>#DIV/0!</v>
      </c>
      <c r="F83" s="63" t="e">
        <f>('COMPOS CART'!F83/'COMPOS CART'!F$87)*100</f>
        <v>#REF!</v>
      </c>
      <c r="G83" s="63" t="e">
        <f>('COMPOS CART'!G83/'COMPOS CART'!G$87)*100</f>
        <v>#REF!</v>
      </c>
      <c r="H83" s="63" t="e">
        <f>('COMPOS CART'!H83/'COMPOS CART'!H$87)*100</f>
        <v>#REF!</v>
      </c>
    </row>
    <row r="84" spans="2:8">
      <c r="B84" s="32"/>
      <c r="C84" s="41" t="s">
        <v>726</v>
      </c>
      <c r="D84" s="63" t="e">
        <f>('COMPOS CART'!D84/'COMPOS CART'!D$87)*100</f>
        <v>#DIV/0!</v>
      </c>
      <c r="E84" s="63" t="e">
        <f>('COMPOS CART'!E84/'COMPOS CART'!E$87)*100</f>
        <v>#DIV/0!</v>
      </c>
      <c r="F84" s="63" t="e">
        <f>('COMPOS CART'!F84/'COMPOS CART'!F$87)*100</f>
        <v>#REF!</v>
      </c>
      <c r="G84" s="63" t="e">
        <f>('COMPOS CART'!G84/'COMPOS CART'!G$87)*100</f>
        <v>#REF!</v>
      </c>
      <c r="H84" s="63" t="e">
        <f>('COMPOS CART'!H84/'COMPOS CART'!H$87)*100</f>
        <v>#REF!</v>
      </c>
    </row>
    <row r="85" spans="2:8">
      <c r="B85" s="32"/>
      <c r="C85" s="41" t="s">
        <v>728</v>
      </c>
      <c r="D85" s="63" t="e">
        <f>('COMPOS CART'!D85/'COMPOS CART'!D$87)*100</f>
        <v>#DIV/0!</v>
      </c>
      <c r="E85" s="63" t="e">
        <f>('COMPOS CART'!E85/'COMPOS CART'!E$87)*100</f>
        <v>#DIV/0!</v>
      </c>
      <c r="F85" s="63" t="e">
        <f>('COMPOS CART'!F85/'COMPOS CART'!F$87)*100</f>
        <v>#REF!</v>
      </c>
      <c r="G85" s="63" t="e">
        <f>('COMPOS CART'!G85/'COMPOS CART'!G$87)*100</f>
        <v>#REF!</v>
      </c>
      <c r="H85" s="63" t="e">
        <f>('COMPOS CART'!H85/'COMPOS CART'!H$87)*100</f>
        <v>#REF!</v>
      </c>
    </row>
    <row r="86" spans="2:8">
      <c r="B86" s="32"/>
      <c r="C86" s="41" t="s">
        <v>729</v>
      </c>
      <c r="D86" s="63" t="e">
        <f>('COMPOS CART'!D86/'COMPOS CART'!D$87)*100</f>
        <v>#DIV/0!</v>
      </c>
      <c r="E86" s="63" t="e">
        <f>('COMPOS CART'!E86/'COMPOS CART'!E$87)*100</f>
        <v>#DIV/0!</v>
      </c>
      <c r="F86" s="63" t="e">
        <f>('COMPOS CART'!F86/'COMPOS CART'!F$87)*100</f>
        <v>#REF!</v>
      </c>
      <c r="G86" s="63" t="e">
        <f>('COMPOS CART'!G86/'COMPOS CART'!G$87)*100</f>
        <v>#REF!</v>
      </c>
      <c r="H86" s="63" t="e">
        <f>('COMPOS CART'!H86/'COMPOS CART'!H$87)*100</f>
        <v>#REF!</v>
      </c>
    </row>
    <row r="87" spans="2:8" ht="15">
      <c r="B87" s="32"/>
      <c r="C87" s="42" t="s">
        <v>727</v>
      </c>
      <c r="D87" s="62" t="e">
        <f>('COMPOS CART'!D87/'COMPOS CART'!D$87)*100</f>
        <v>#DIV/0!</v>
      </c>
      <c r="E87" s="62" t="e">
        <f>('COMPOS CART'!E87/'COMPOS CART'!E$87)*100</f>
        <v>#DIV/0!</v>
      </c>
      <c r="F87" s="62" t="e">
        <f>('COMPOS CART'!F87/'COMPOS CART'!F$87)*100</f>
        <v>#REF!</v>
      </c>
      <c r="G87" s="62" t="e">
        <f>('COMPOS CART'!G87/'COMPOS CART'!G$87)*100</f>
        <v>#REF!</v>
      </c>
      <c r="H87" s="62" t="e">
        <f>('COMPOS CART'!H87/'COMPOS CART'!H$87)*100</f>
        <v>#REF!</v>
      </c>
    </row>
    <row r="88" spans="2:8">
      <c r="B88" s="32"/>
      <c r="C88" s="33"/>
      <c r="D88" s="63"/>
      <c r="E88" s="63"/>
      <c r="F88" s="63"/>
      <c r="G88" s="63"/>
      <c r="H88" s="63"/>
    </row>
    <row r="89" spans="2:8">
      <c r="B89" s="32"/>
      <c r="C89" s="41" t="s">
        <v>730</v>
      </c>
      <c r="D89" s="63" t="e">
        <f>('COMPOS CART'!D89/'COMPOS CART'!D$95)*100</f>
        <v>#DIV/0!</v>
      </c>
      <c r="E89" s="63" t="e">
        <f>('COMPOS CART'!E89/'COMPOS CART'!E$95)*100</f>
        <v>#DIV/0!</v>
      </c>
      <c r="F89" s="63" t="e">
        <f>('COMPOS CART'!F89/'COMPOS CART'!F$95)*100</f>
        <v>#REF!</v>
      </c>
      <c r="G89" s="63" t="e">
        <f>('COMPOS CART'!G89/'COMPOS CART'!G$95)*100</f>
        <v>#REF!</v>
      </c>
      <c r="H89" s="63" t="e">
        <f>('COMPOS CART'!H89/'COMPOS CART'!H$95)*100</f>
        <v>#REF!</v>
      </c>
    </row>
    <row r="90" spans="2:8">
      <c r="B90" s="32"/>
      <c r="C90" s="41" t="s">
        <v>731</v>
      </c>
      <c r="D90" s="63" t="e">
        <f>('COMPOS CART'!D90/'COMPOS CART'!D$95)*100</f>
        <v>#DIV/0!</v>
      </c>
      <c r="E90" s="63" t="e">
        <f>('COMPOS CART'!E90/'COMPOS CART'!E$95)*100</f>
        <v>#DIV/0!</v>
      </c>
      <c r="F90" s="63" t="e">
        <f>('COMPOS CART'!F90/'COMPOS CART'!F$95)*100</f>
        <v>#REF!</v>
      </c>
      <c r="G90" s="63" t="e">
        <f>('COMPOS CART'!G90/'COMPOS CART'!G$95)*100</f>
        <v>#REF!</v>
      </c>
      <c r="H90" s="63" t="e">
        <f>('COMPOS CART'!H90/'COMPOS CART'!H$95)*100</f>
        <v>#REF!</v>
      </c>
    </row>
    <row r="91" spans="2:8">
      <c r="B91" s="32"/>
      <c r="C91" s="41" t="s">
        <v>732</v>
      </c>
      <c r="D91" s="63" t="e">
        <f>('COMPOS CART'!D91/'COMPOS CART'!D$95)*100</f>
        <v>#DIV/0!</v>
      </c>
      <c r="E91" s="63" t="e">
        <f>('COMPOS CART'!E91/'COMPOS CART'!E$95)*100</f>
        <v>#DIV/0!</v>
      </c>
      <c r="F91" s="63" t="e">
        <f>('COMPOS CART'!F91/'COMPOS CART'!F$95)*100</f>
        <v>#REF!</v>
      </c>
      <c r="G91" s="63" t="e">
        <f>('COMPOS CART'!G91/'COMPOS CART'!G$95)*100</f>
        <v>#REF!</v>
      </c>
      <c r="H91" s="63" t="e">
        <f>('COMPOS CART'!H91/'COMPOS CART'!H$95)*100</f>
        <v>#REF!</v>
      </c>
    </row>
    <row r="92" spans="2:8">
      <c r="B92" s="32"/>
      <c r="C92" s="41" t="s">
        <v>733</v>
      </c>
      <c r="D92" s="63" t="e">
        <f>('COMPOS CART'!D92/'COMPOS CART'!D$95)*100</f>
        <v>#DIV/0!</v>
      </c>
      <c r="E92" s="63" t="e">
        <f>('COMPOS CART'!E92/'COMPOS CART'!E$95)*100</f>
        <v>#DIV/0!</v>
      </c>
      <c r="F92" s="63" t="e">
        <f>('COMPOS CART'!F92/'COMPOS CART'!F$95)*100</f>
        <v>#REF!</v>
      </c>
      <c r="G92" s="63" t="e">
        <f>('COMPOS CART'!G92/'COMPOS CART'!G$95)*100</f>
        <v>#REF!</v>
      </c>
      <c r="H92" s="63" t="e">
        <f>('COMPOS CART'!H92/'COMPOS CART'!H$95)*100</f>
        <v>#REF!</v>
      </c>
    </row>
    <row r="93" spans="2:8">
      <c r="B93" s="32"/>
      <c r="C93" s="41" t="s">
        <v>734</v>
      </c>
      <c r="D93" s="63" t="e">
        <f>('COMPOS CART'!D93/'COMPOS CART'!D$95)*100</f>
        <v>#DIV/0!</v>
      </c>
      <c r="E93" s="63" t="e">
        <f>('COMPOS CART'!E93/'COMPOS CART'!E$95)*100</f>
        <v>#DIV/0!</v>
      </c>
      <c r="F93" s="63" t="e">
        <f>('COMPOS CART'!F93/'COMPOS CART'!F$95)*100</f>
        <v>#REF!</v>
      </c>
      <c r="G93" s="63" t="e">
        <f>('COMPOS CART'!G93/'COMPOS CART'!G$95)*100</f>
        <v>#REF!</v>
      </c>
      <c r="H93" s="63" t="e">
        <f>('COMPOS CART'!H93/'COMPOS CART'!H$95)*100</f>
        <v>#REF!</v>
      </c>
    </row>
    <row r="94" spans="2:8">
      <c r="B94" s="32"/>
      <c r="C94" s="41" t="s">
        <v>735</v>
      </c>
      <c r="D94" s="63" t="e">
        <f>('COMPOS CART'!D94/'COMPOS CART'!D$95)*100</f>
        <v>#DIV/0!</v>
      </c>
      <c r="E94" s="63" t="e">
        <f>('COMPOS CART'!E94/'COMPOS CART'!E$95)*100</f>
        <v>#DIV/0!</v>
      </c>
      <c r="F94" s="63" t="e">
        <f>('COMPOS CART'!F94/'COMPOS CART'!F$95)*100</f>
        <v>#REF!</v>
      </c>
      <c r="G94" s="63" t="e">
        <f>('COMPOS CART'!G94/'COMPOS CART'!G$95)*100</f>
        <v>#REF!</v>
      </c>
      <c r="H94" s="63" t="e">
        <f>('COMPOS CART'!H94/'COMPOS CART'!H$95)*100</f>
        <v>#REF!</v>
      </c>
    </row>
    <row r="95" spans="2:8" ht="15">
      <c r="B95" s="35"/>
      <c r="C95" s="38" t="s">
        <v>736</v>
      </c>
      <c r="D95" s="66" t="e">
        <f>('COMPOS CART'!D95/'COMPOS CART'!D$95)*100</f>
        <v>#DIV/0!</v>
      </c>
      <c r="E95" s="66" t="e">
        <f>('COMPOS CART'!E95/'COMPOS CART'!E$95)*100</f>
        <v>#DIV/0!</v>
      </c>
      <c r="F95" s="66" t="e">
        <f>('COMPOS CART'!F95/'COMPOS CART'!F$95)*100</f>
        <v>#REF!</v>
      </c>
      <c r="G95" s="66" t="e">
        <f>('COMPOS CART'!G95/'COMPOS CART'!G$95)*100</f>
        <v>#REF!</v>
      </c>
      <c r="H95" s="66" t="e">
        <f>('COMPOS CART'!H95/'COMPOS CART'!H$95)*100</f>
        <v>#REF!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P88"/>
  <sheetViews>
    <sheetView showGridLines="0" zoomScale="75" zoomScaleNormal="75" workbookViewId="0">
      <pane xSplit="3" ySplit="7" topLeftCell="D8" activePane="bottomRight" state="frozen"/>
      <selection activeCell="B45" sqref="B45"/>
      <selection pane="topRight" activeCell="B45" sqref="B45"/>
      <selection pane="bottomLeft" activeCell="B45" sqref="B45"/>
      <selection pane="bottomRight" activeCell="D1" sqref="D1:M1048576"/>
    </sheetView>
  </sheetViews>
  <sheetFormatPr defaultColWidth="11.42578125" defaultRowHeight="14.25"/>
  <cols>
    <col min="1" max="1" width="2.140625" style="5" customWidth="1"/>
    <col min="2" max="2" width="21.5703125" style="5" customWidth="1"/>
    <col min="3" max="3" width="73.140625" style="5" bestFit="1" customWidth="1"/>
    <col min="4" max="13" width="11.5703125" style="5" hidden="1" customWidth="1"/>
    <col min="14" max="16" width="11.5703125" style="5" bestFit="1" customWidth="1"/>
    <col min="17" max="16384" width="11.42578125" style="5"/>
  </cols>
  <sheetData>
    <row r="2" spans="1:16" s="1" customFormat="1" ht="15">
      <c r="A2" s="47"/>
      <c r="B2" s="48" t="s">
        <v>738</v>
      </c>
    </row>
    <row r="3" spans="1:16" s="1" customFormat="1" ht="15">
      <c r="A3" s="47"/>
      <c r="B3" s="48" t="str">
        <f>BALANCE!B3</f>
        <v>FOREIGNEXCHANGE ECUADOR S.A. CASA DE CAMBIOS</v>
      </c>
    </row>
    <row r="4" spans="1:16" s="1" customFormat="1" ht="15">
      <c r="A4" s="47"/>
      <c r="B4" s="148" t="str">
        <f>PYG!B4</f>
        <v>OCTUBRE DICIEMBRE de 2013</v>
      </c>
      <c r="C4" s="148"/>
    </row>
    <row r="5" spans="1:16" s="1" customFormat="1" ht="15">
      <c r="A5" s="47"/>
      <c r="B5" s="58" t="s">
        <v>1</v>
      </c>
    </row>
    <row r="6" spans="1:16" s="1" customFormat="1">
      <c r="A6" s="47"/>
      <c r="B6" s="49"/>
      <c r="D6" s="109">
        <f>+BALANCE!D6</f>
        <v>41274</v>
      </c>
      <c r="E6" s="109">
        <f>+BALANCE!E6</f>
        <v>41305</v>
      </c>
      <c r="F6" s="109">
        <f>+BALANCE!F6</f>
        <v>41333</v>
      </c>
      <c r="G6" s="109">
        <f>+BALANCE!G6</f>
        <v>41364</v>
      </c>
      <c r="H6" s="109">
        <f>+BALANCE!H6</f>
        <v>41394</v>
      </c>
      <c r="I6" s="109">
        <f>+BALANCE!I6</f>
        <v>41425</v>
      </c>
      <c r="J6" s="109">
        <f>+BALANCE!J6</f>
        <v>41455</v>
      </c>
      <c r="K6" s="109">
        <f>+BALANCE!K6</f>
        <v>41486</v>
      </c>
      <c r="L6" s="109">
        <f>+BALANCE!L6</f>
        <v>41517</v>
      </c>
      <c r="M6" s="109">
        <f>+BALANCE!M6</f>
        <v>41547</v>
      </c>
      <c r="N6" s="109">
        <f>+BALANCE!N6</f>
        <v>41578</v>
      </c>
      <c r="O6" s="109">
        <f>+BALANCE!O6</f>
        <v>41608</v>
      </c>
      <c r="P6" s="109">
        <f>+BALANCE!P6</f>
        <v>41639</v>
      </c>
    </row>
    <row r="7" spans="1:16" s="141" customFormat="1" ht="11.25">
      <c r="B7" s="139" t="s">
        <v>2</v>
      </c>
      <c r="C7" s="142" t="s">
        <v>3</v>
      </c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</row>
    <row r="8" spans="1:16">
      <c r="B8" s="30"/>
      <c r="C8" s="31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6" s="13" customFormat="1" ht="15">
      <c r="B9" s="46"/>
      <c r="C9" s="44" t="str">
        <f>+PYG!C9</f>
        <v>TOTAL INGRESOS</v>
      </c>
      <c r="D9" s="76">
        <f>+PYG!D9</f>
        <v>0</v>
      </c>
      <c r="E9" s="76">
        <f>+PYG!E9</f>
        <v>0</v>
      </c>
      <c r="F9" s="76">
        <f>+PYG!F9</f>
        <v>0</v>
      </c>
      <c r="G9" s="76">
        <f>+PYG!G9</f>
        <v>0</v>
      </c>
      <c r="H9" s="76">
        <f>+PYG!H9</f>
        <v>0</v>
      </c>
      <c r="I9" s="76">
        <f>+PYG!I9</f>
        <v>0</v>
      </c>
      <c r="J9" s="76">
        <f>+PYG!J9</f>
        <v>0</v>
      </c>
      <c r="K9" s="76">
        <f>+PYG!K9</f>
        <v>0</v>
      </c>
      <c r="L9" s="76">
        <f>+PYG!L9</f>
        <v>0</v>
      </c>
      <c r="M9" s="76">
        <f>+PYG!M9</f>
        <v>0</v>
      </c>
      <c r="N9" s="76">
        <f>+PYG!N9</f>
        <v>0</v>
      </c>
      <c r="O9" s="76">
        <f>+PYG!O9</f>
        <v>0</v>
      </c>
      <c r="P9" s="76">
        <f>+PYG!P9</f>
        <v>0</v>
      </c>
    </row>
    <row r="10" spans="1:16">
      <c r="B10" s="32"/>
      <c r="C10" s="33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</row>
    <row r="11" spans="1:16" s="13" customFormat="1" ht="15">
      <c r="B11" s="46">
        <f>+PYG!B11</f>
        <v>51</v>
      </c>
      <c r="C11" s="44" t="str">
        <f>+PYG!C11</f>
        <v>INTERESES Y DESCUENTOS GANADOS</v>
      </c>
      <c r="D11" s="77">
        <f>+PYG!D11</f>
        <v>0</v>
      </c>
      <c r="E11" s="77">
        <f>+PYG!E11</f>
        <v>0</v>
      </c>
      <c r="F11" s="77">
        <f>+PYG!F11</f>
        <v>0</v>
      </c>
      <c r="G11" s="77">
        <f>+PYG!G11</f>
        <v>0</v>
      </c>
      <c r="H11" s="77">
        <f>+PYG!H11</f>
        <v>0</v>
      </c>
      <c r="I11" s="77">
        <f>+PYG!I11</f>
        <v>0</v>
      </c>
      <c r="J11" s="77">
        <f>+PYG!J11</f>
        <v>0</v>
      </c>
      <c r="K11" s="77">
        <f>+PYG!K11</f>
        <v>0</v>
      </c>
      <c r="L11" s="77">
        <f>+PYG!L11</f>
        <v>0</v>
      </c>
      <c r="M11" s="77">
        <f>+PYG!M11</f>
        <v>0</v>
      </c>
      <c r="N11" s="77">
        <f>+PYG!N11</f>
        <v>0.30528</v>
      </c>
      <c r="O11" s="77">
        <f>+PYG!O11</f>
        <v>0.30528</v>
      </c>
      <c r="P11" s="77">
        <f>+PYG!P11</f>
        <v>0.30528</v>
      </c>
    </row>
    <row r="12" spans="1:16">
      <c r="B12" s="32">
        <f>+PYG!B12</f>
        <v>5101</v>
      </c>
      <c r="C12" s="33" t="str">
        <f>+PYG!C12</f>
        <v xml:space="preserve">        Depósitos</v>
      </c>
      <c r="D12" s="76">
        <f>+PYG!D12</f>
        <v>0</v>
      </c>
      <c r="E12" s="76">
        <f>+PYG!E12</f>
        <v>0</v>
      </c>
      <c r="F12" s="76">
        <f>+PYG!F12</f>
        <v>0</v>
      </c>
      <c r="G12" s="76">
        <f>+PYG!G12</f>
        <v>0</v>
      </c>
      <c r="H12" s="76">
        <f>+PYG!H12</f>
        <v>0</v>
      </c>
      <c r="I12" s="76">
        <f>+PYG!I12</f>
        <v>0</v>
      </c>
      <c r="J12" s="76">
        <f>+PYG!J12</f>
        <v>0</v>
      </c>
      <c r="K12" s="76">
        <f>+PYG!K12</f>
        <v>0</v>
      </c>
      <c r="L12" s="76">
        <f>+PYG!L12</f>
        <v>0</v>
      </c>
      <c r="M12" s="76">
        <f>+PYG!M12</f>
        <v>0</v>
      </c>
      <c r="N12" s="76">
        <f>+PYG!N12</f>
        <v>0.30528</v>
      </c>
      <c r="O12" s="76">
        <f>+PYG!O12</f>
        <v>0.30528</v>
      </c>
      <c r="P12" s="76">
        <f>+PYG!P12</f>
        <v>0.30528</v>
      </c>
    </row>
    <row r="13" spans="1:16">
      <c r="B13" s="32">
        <f>+PYG!B13</f>
        <v>5102</v>
      </c>
      <c r="C13" s="33" t="str">
        <f>+PYG!C13</f>
        <v xml:space="preserve">        Operaciones interbancarias</v>
      </c>
      <c r="D13" s="76">
        <f>+PYG!D13</f>
        <v>0</v>
      </c>
      <c r="E13" s="76">
        <f>+PYG!E13</f>
        <v>0</v>
      </c>
      <c r="F13" s="76">
        <f>+PYG!F13</f>
        <v>0</v>
      </c>
      <c r="G13" s="76">
        <f>+PYG!G13</f>
        <v>0</v>
      </c>
      <c r="H13" s="76">
        <f>+PYG!H13</f>
        <v>0</v>
      </c>
      <c r="I13" s="76">
        <f>+PYG!I13</f>
        <v>0</v>
      </c>
      <c r="J13" s="76">
        <f>+PYG!J13</f>
        <v>0</v>
      </c>
      <c r="K13" s="76">
        <f>+PYG!K13</f>
        <v>0</v>
      </c>
      <c r="L13" s="76">
        <f>+PYG!L13</f>
        <v>0</v>
      </c>
      <c r="M13" s="76">
        <f>+PYG!M13</f>
        <v>0</v>
      </c>
      <c r="N13" s="76">
        <f>+PYG!N13</f>
        <v>0</v>
      </c>
      <c r="O13" s="76">
        <f>+PYG!O13</f>
        <v>0</v>
      </c>
      <c r="P13" s="76">
        <f>+PYG!P13</f>
        <v>0</v>
      </c>
    </row>
    <row r="14" spans="1:16">
      <c r="B14" s="32">
        <f>+PYG!B14</f>
        <v>5103</v>
      </c>
      <c r="C14" s="33" t="str">
        <f>+PYG!C14</f>
        <v xml:space="preserve">        Intereses y descuentos de inversiones en títulos valores</v>
      </c>
      <c r="D14" s="76">
        <f>+PYG!D14</f>
        <v>0</v>
      </c>
      <c r="E14" s="76">
        <f>+PYG!E14</f>
        <v>0</v>
      </c>
      <c r="F14" s="76">
        <f>+PYG!F14</f>
        <v>0</v>
      </c>
      <c r="G14" s="76">
        <f>+PYG!G14</f>
        <v>0</v>
      </c>
      <c r="H14" s="76">
        <f>+PYG!H14</f>
        <v>0</v>
      </c>
      <c r="I14" s="76">
        <f>+PYG!I14</f>
        <v>0</v>
      </c>
      <c r="J14" s="76">
        <f>+PYG!J14</f>
        <v>0</v>
      </c>
      <c r="K14" s="76">
        <f>+PYG!K14</f>
        <v>0</v>
      </c>
      <c r="L14" s="76">
        <f>+PYG!L14</f>
        <v>0</v>
      </c>
      <c r="M14" s="76">
        <f>+PYG!M14</f>
        <v>0</v>
      </c>
      <c r="N14" s="76">
        <f>+PYG!N14</f>
        <v>0</v>
      </c>
      <c r="O14" s="76">
        <f>+PYG!O14</f>
        <v>0</v>
      </c>
      <c r="P14" s="76">
        <f>+PYG!P14</f>
        <v>0</v>
      </c>
    </row>
    <row r="15" spans="1:16">
      <c r="B15" s="32">
        <f>+PYG!B15</f>
        <v>5104</v>
      </c>
      <c r="C15" s="33" t="str">
        <f>+PYG!C15</f>
        <v xml:space="preserve">        Intereses y descuentos de cartera de créditos</v>
      </c>
      <c r="D15" s="76">
        <f>+PYG!D15</f>
        <v>0</v>
      </c>
      <c r="E15" s="76">
        <f>+PYG!E15</f>
        <v>0</v>
      </c>
      <c r="F15" s="76">
        <f>+PYG!F15</f>
        <v>0</v>
      </c>
      <c r="G15" s="76">
        <f>+PYG!G15</f>
        <v>0</v>
      </c>
      <c r="H15" s="76">
        <f>+PYG!H15</f>
        <v>0</v>
      </c>
      <c r="I15" s="76">
        <f>+PYG!I15</f>
        <v>0</v>
      </c>
      <c r="J15" s="76">
        <f>+PYG!J15</f>
        <v>0</v>
      </c>
      <c r="K15" s="76">
        <f>+PYG!K15</f>
        <v>0</v>
      </c>
      <c r="L15" s="76">
        <f>+PYG!L15</f>
        <v>0</v>
      </c>
      <c r="M15" s="76">
        <f>+PYG!M15</f>
        <v>0</v>
      </c>
      <c r="N15" s="76">
        <f>+PYG!N15</f>
        <v>0</v>
      </c>
      <c r="O15" s="76">
        <f>+PYG!O15</f>
        <v>0</v>
      </c>
      <c r="P15" s="76">
        <f>+PYG!P15</f>
        <v>0</v>
      </c>
    </row>
    <row r="16" spans="1:16">
      <c r="B16" s="32">
        <f>+PYG!B25</f>
        <v>5190</v>
      </c>
      <c r="C16" s="33" t="str">
        <f>+PYG!C25</f>
        <v xml:space="preserve">        Otros intereses y descuentos</v>
      </c>
      <c r="D16" s="76">
        <f>+PYG!D25</f>
        <v>0</v>
      </c>
      <c r="E16" s="76">
        <f>+PYG!E25</f>
        <v>0</v>
      </c>
      <c r="F16" s="76">
        <f>+PYG!F25</f>
        <v>0</v>
      </c>
      <c r="G16" s="76">
        <f>+PYG!G25</f>
        <v>0</v>
      </c>
      <c r="H16" s="76">
        <f>+PYG!H25</f>
        <v>0</v>
      </c>
      <c r="I16" s="76">
        <f>+PYG!I25</f>
        <v>0</v>
      </c>
      <c r="J16" s="76">
        <f>+PYG!J25</f>
        <v>0</v>
      </c>
      <c r="K16" s="76">
        <f>+PYG!K25</f>
        <v>0</v>
      </c>
      <c r="L16" s="76">
        <f>+PYG!L25</f>
        <v>0</v>
      </c>
      <c r="M16" s="76">
        <f>+PYG!M25</f>
        <v>0</v>
      </c>
      <c r="N16" s="76">
        <f>+PYG!N25</f>
        <v>0</v>
      </c>
      <c r="O16" s="76">
        <f>+PYG!O25</f>
        <v>0</v>
      </c>
      <c r="P16" s="76">
        <f>+PYG!P25</f>
        <v>0</v>
      </c>
    </row>
    <row r="17" spans="2:16" s="13" customFormat="1" ht="15">
      <c r="B17" s="46">
        <f>+PYG!B26</f>
        <v>41</v>
      </c>
      <c r="C17" s="44" t="str">
        <f>+PYG!C26</f>
        <v>INTERESES CAUSADOS</v>
      </c>
      <c r="D17" s="77">
        <f>+PYG!D26</f>
        <v>0</v>
      </c>
      <c r="E17" s="77">
        <f>+PYG!E26</f>
        <v>0</v>
      </c>
      <c r="F17" s="77">
        <f>+PYG!F26</f>
        <v>0</v>
      </c>
      <c r="G17" s="77">
        <f>+PYG!G26</f>
        <v>0</v>
      </c>
      <c r="H17" s="77">
        <f>+PYG!H26</f>
        <v>0</v>
      </c>
      <c r="I17" s="77">
        <f>+PYG!I26</f>
        <v>0</v>
      </c>
      <c r="J17" s="77">
        <f>+PYG!J26</f>
        <v>0</v>
      </c>
      <c r="K17" s="77">
        <f>+PYG!K26</f>
        <v>0</v>
      </c>
      <c r="L17" s="77">
        <f>+PYG!L26</f>
        <v>0</v>
      </c>
      <c r="M17" s="77">
        <f>+PYG!M26</f>
        <v>0</v>
      </c>
      <c r="N17" s="77">
        <f>+PYG!N26</f>
        <v>0</v>
      </c>
      <c r="O17" s="77">
        <f>+PYG!O26</f>
        <v>0</v>
      </c>
      <c r="P17" s="77">
        <f>+PYG!P26</f>
        <v>0</v>
      </c>
    </row>
    <row r="18" spans="2:16">
      <c r="B18" s="32">
        <f>+PYG!B27</f>
        <v>4101</v>
      </c>
      <c r="C18" s="33" t="str">
        <f>+PYG!C27</f>
        <v xml:space="preserve">        Obligaciones con el público</v>
      </c>
      <c r="D18" s="76">
        <f>+PYG!D27</f>
        <v>0</v>
      </c>
      <c r="E18" s="76">
        <f>+PYG!E27</f>
        <v>0</v>
      </c>
      <c r="F18" s="76">
        <f>+PYG!F27</f>
        <v>0</v>
      </c>
      <c r="G18" s="76">
        <f>+PYG!G27</f>
        <v>0</v>
      </c>
      <c r="H18" s="76">
        <f>+PYG!H27</f>
        <v>0</v>
      </c>
      <c r="I18" s="76">
        <f>+PYG!I27</f>
        <v>0</v>
      </c>
      <c r="J18" s="76">
        <f>+PYG!J27</f>
        <v>0</v>
      </c>
      <c r="K18" s="76">
        <f>+PYG!K27</f>
        <v>0</v>
      </c>
      <c r="L18" s="76">
        <f>+PYG!L27</f>
        <v>0</v>
      </c>
      <c r="M18" s="76">
        <f>+PYG!M27</f>
        <v>0</v>
      </c>
      <c r="N18" s="76">
        <f>+PYG!N27</f>
        <v>0</v>
      </c>
      <c r="O18" s="76">
        <f>+PYG!O27</f>
        <v>0</v>
      </c>
      <c r="P18" s="76">
        <f>+PYG!P27</f>
        <v>0</v>
      </c>
    </row>
    <row r="19" spans="2:16">
      <c r="B19" s="32">
        <f>+PYG!B28</f>
        <v>4102</v>
      </c>
      <c r="C19" s="33" t="str">
        <f>+PYG!C28</f>
        <v xml:space="preserve">        Operaciones interbancarias</v>
      </c>
      <c r="D19" s="76">
        <f>+PYG!D28</f>
        <v>0</v>
      </c>
      <c r="E19" s="76">
        <f>+PYG!E28</f>
        <v>0</v>
      </c>
      <c r="F19" s="76">
        <f>+PYG!F28</f>
        <v>0</v>
      </c>
      <c r="G19" s="76">
        <f>+PYG!G28</f>
        <v>0</v>
      </c>
      <c r="H19" s="76">
        <f>+PYG!H28</f>
        <v>0</v>
      </c>
      <c r="I19" s="76">
        <f>+PYG!I28</f>
        <v>0</v>
      </c>
      <c r="J19" s="76">
        <f>+PYG!J28</f>
        <v>0</v>
      </c>
      <c r="K19" s="76">
        <f>+PYG!K28</f>
        <v>0</v>
      </c>
      <c r="L19" s="76">
        <f>+PYG!L28</f>
        <v>0</v>
      </c>
      <c r="M19" s="76">
        <f>+PYG!M28</f>
        <v>0</v>
      </c>
      <c r="N19" s="76">
        <f>+PYG!N28</f>
        <v>0</v>
      </c>
      <c r="O19" s="76">
        <f>+PYG!O28</f>
        <v>0</v>
      </c>
      <c r="P19" s="76">
        <f>+PYG!P28</f>
        <v>0</v>
      </c>
    </row>
    <row r="20" spans="2:16">
      <c r="B20" s="32">
        <f>+PYG!B29</f>
        <v>4103</v>
      </c>
      <c r="C20" s="33" t="str">
        <f>+PYG!C29</f>
        <v xml:space="preserve">        Obligaciones financieras</v>
      </c>
      <c r="D20" s="76">
        <f>+PYG!D29</f>
        <v>0</v>
      </c>
      <c r="E20" s="76">
        <f>+PYG!E29</f>
        <v>0</v>
      </c>
      <c r="F20" s="76">
        <f>+PYG!F29</f>
        <v>0</v>
      </c>
      <c r="G20" s="76">
        <f>+PYG!G29</f>
        <v>0</v>
      </c>
      <c r="H20" s="76">
        <f>+PYG!H29</f>
        <v>0</v>
      </c>
      <c r="I20" s="76">
        <f>+PYG!I29</f>
        <v>0</v>
      </c>
      <c r="J20" s="76">
        <f>+PYG!J29</f>
        <v>0</v>
      </c>
      <c r="K20" s="76">
        <f>+PYG!K29</f>
        <v>0</v>
      </c>
      <c r="L20" s="76">
        <f>+PYG!L29</f>
        <v>0</v>
      </c>
      <c r="M20" s="76">
        <f>+PYG!M29</f>
        <v>0</v>
      </c>
      <c r="N20" s="76">
        <f>+PYG!N29</f>
        <v>0</v>
      </c>
      <c r="O20" s="76">
        <f>+PYG!O29</f>
        <v>0</v>
      </c>
      <c r="P20" s="76">
        <f>+PYG!P29</f>
        <v>0</v>
      </c>
    </row>
    <row r="21" spans="2:16">
      <c r="B21" s="32">
        <f>+PYG!B30</f>
        <v>4104</v>
      </c>
      <c r="C21" s="33" t="str">
        <f>+PYG!C30</f>
        <v xml:space="preserve">        Valores en circulación y obligaciones convertibles en acciones</v>
      </c>
      <c r="D21" s="76">
        <f>+PYG!D30</f>
        <v>0</v>
      </c>
      <c r="E21" s="76">
        <f>+PYG!E30</f>
        <v>0</v>
      </c>
      <c r="F21" s="76">
        <f>+PYG!F30</f>
        <v>0</v>
      </c>
      <c r="G21" s="76">
        <f>+PYG!G30</f>
        <v>0</v>
      </c>
      <c r="H21" s="76">
        <f>+PYG!H30</f>
        <v>0</v>
      </c>
      <c r="I21" s="76">
        <f>+PYG!I30</f>
        <v>0</v>
      </c>
      <c r="J21" s="76">
        <f>+PYG!J30</f>
        <v>0</v>
      </c>
      <c r="K21" s="76">
        <f>+PYG!K30</f>
        <v>0</v>
      </c>
      <c r="L21" s="76">
        <f>+PYG!L30</f>
        <v>0</v>
      </c>
      <c r="M21" s="76">
        <f>+PYG!M30</f>
        <v>0</v>
      </c>
      <c r="N21" s="76">
        <f>+PYG!N30</f>
        <v>0</v>
      </c>
      <c r="O21" s="76">
        <f>+PYG!O30</f>
        <v>0</v>
      </c>
      <c r="P21" s="76">
        <f>+PYG!P30</f>
        <v>0</v>
      </c>
    </row>
    <row r="22" spans="2:16">
      <c r="B22" s="32">
        <f>+PYG!B31</f>
        <v>4105</v>
      </c>
      <c r="C22" s="33" t="str">
        <f>+PYG!C31</f>
        <v xml:space="preserve">        Otros intereses</v>
      </c>
      <c r="D22" s="76">
        <f>+PYG!D31</f>
        <v>0</v>
      </c>
      <c r="E22" s="76">
        <f>+PYG!E31</f>
        <v>0</v>
      </c>
      <c r="F22" s="76">
        <f>+PYG!F31</f>
        <v>0</v>
      </c>
      <c r="G22" s="76">
        <f>+PYG!G31</f>
        <v>0</v>
      </c>
      <c r="H22" s="76">
        <f>+PYG!H31</f>
        <v>0</v>
      </c>
      <c r="I22" s="76">
        <f>+PYG!I31</f>
        <v>0</v>
      </c>
      <c r="J22" s="76">
        <f>+PYG!J31</f>
        <v>0</v>
      </c>
      <c r="K22" s="76">
        <f>+PYG!K31</f>
        <v>0</v>
      </c>
      <c r="L22" s="76">
        <f>+PYG!L31</f>
        <v>0</v>
      </c>
      <c r="M22" s="76">
        <f>+PYG!M31</f>
        <v>0</v>
      </c>
      <c r="N22" s="76">
        <f>+PYG!N31</f>
        <v>0</v>
      </c>
      <c r="O22" s="76">
        <f>+PYG!O31</f>
        <v>0</v>
      </c>
      <c r="P22" s="76">
        <f>+PYG!P31</f>
        <v>0</v>
      </c>
    </row>
    <row r="23" spans="2:16" s="13" customFormat="1" ht="15">
      <c r="B23" s="46"/>
      <c r="C23" s="44" t="str">
        <f>+PYG!C32</f>
        <v>MARGEN NETO INTERESES</v>
      </c>
      <c r="D23" s="77">
        <f>+PYG!D32</f>
        <v>0</v>
      </c>
      <c r="E23" s="77">
        <f>+PYG!E32</f>
        <v>0</v>
      </c>
      <c r="F23" s="77">
        <f>+PYG!F32</f>
        <v>0</v>
      </c>
      <c r="G23" s="77">
        <f>+PYG!G32</f>
        <v>0</v>
      </c>
      <c r="H23" s="77">
        <f>+PYG!H32</f>
        <v>0</v>
      </c>
      <c r="I23" s="77">
        <f>+PYG!I32</f>
        <v>0</v>
      </c>
      <c r="J23" s="77">
        <f>+PYG!J32</f>
        <v>0</v>
      </c>
      <c r="K23" s="77">
        <f>+PYG!K32</f>
        <v>0</v>
      </c>
      <c r="L23" s="77">
        <f>+PYG!L32</f>
        <v>0</v>
      </c>
      <c r="M23" s="77">
        <f>+PYG!M32</f>
        <v>0</v>
      </c>
      <c r="N23" s="77">
        <f>+PYG!N32</f>
        <v>0.30528</v>
      </c>
      <c r="O23" s="77">
        <f>+PYG!O32</f>
        <v>0.30528</v>
      </c>
      <c r="P23" s="77">
        <f>+PYG!P32</f>
        <v>0.30528</v>
      </c>
    </row>
    <row r="24" spans="2:16">
      <c r="B24" s="32"/>
      <c r="C24" s="33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</row>
    <row r="25" spans="2:16" s="13" customFormat="1" ht="15">
      <c r="B25" s="46">
        <f>+PYG!B34</f>
        <v>52</v>
      </c>
      <c r="C25" s="44" t="str">
        <f>+PYG!C34</f>
        <v>COMISIONES GANADAS</v>
      </c>
      <c r="D25" s="77">
        <f>+PYG!D34</f>
        <v>0</v>
      </c>
      <c r="E25" s="77">
        <f>+PYG!E34</f>
        <v>0</v>
      </c>
      <c r="F25" s="77">
        <f>+PYG!F34</f>
        <v>0</v>
      </c>
      <c r="G25" s="77">
        <f>+PYG!G34</f>
        <v>0</v>
      </c>
      <c r="H25" s="77">
        <f>+PYG!H34</f>
        <v>0</v>
      </c>
      <c r="I25" s="77">
        <f>+PYG!I34</f>
        <v>0</v>
      </c>
      <c r="J25" s="77">
        <f>+PYG!J34</f>
        <v>0</v>
      </c>
      <c r="K25" s="77">
        <f>+PYG!K34</f>
        <v>0</v>
      </c>
      <c r="L25" s="77">
        <f>+PYG!L34</f>
        <v>0</v>
      </c>
      <c r="M25" s="77">
        <f>+PYG!M34</f>
        <v>0</v>
      </c>
      <c r="N25" s="77">
        <f>+PYG!N34</f>
        <v>0</v>
      </c>
      <c r="O25" s="77">
        <f>+PYG!O34</f>
        <v>0</v>
      </c>
      <c r="P25" s="77">
        <f>+PYG!P34</f>
        <v>0</v>
      </c>
    </row>
    <row r="26" spans="2:16">
      <c r="B26" s="32">
        <f>+PYG!B35</f>
        <v>5201</v>
      </c>
      <c r="C26" s="33" t="str">
        <f>+PYG!C35</f>
        <v xml:space="preserve">        Cartera de créditos</v>
      </c>
      <c r="D26" s="76">
        <f>+PYG!D35</f>
        <v>0</v>
      </c>
      <c r="E26" s="76">
        <f>+PYG!E35</f>
        <v>0</v>
      </c>
      <c r="F26" s="76">
        <f>+PYG!F35</f>
        <v>0</v>
      </c>
      <c r="G26" s="76">
        <f>+PYG!G35</f>
        <v>0</v>
      </c>
      <c r="H26" s="76">
        <f>+PYG!H35</f>
        <v>0</v>
      </c>
      <c r="I26" s="76">
        <f>+PYG!I35</f>
        <v>0</v>
      </c>
      <c r="J26" s="76">
        <f>+PYG!J35</f>
        <v>0</v>
      </c>
      <c r="K26" s="76">
        <f>+PYG!K35</f>
        <v>0</v>
      </c>
      <c r="L26" s="76">
        <f>+PYG!L35</f>
        <v>0</v>
      </c>
      <c r="M26" s="76">
        <f>+PYG!M35</f>
        <v>0</v>
      </c>
      <c r="N26" s="76">
        <f>+PYG!N35</f>
        <v>0</v>
      </c>
      <c r="O26" s="76">
        <f>+PYG!O35</f>
        <v>0</v>
      </c>
      <c r="P26" s="76">
        <f>+PYG!P35</f>
        <v>0</v>
      </c>
    </row>
    <row r="27" spans="2:16">
      <c r="B27" s="32">
        <f>+PYG!B41</f>
        <v>5290</v>
      </c>
      <c r="C27" s="33" t="str">
        <f>+PYG!C41</f>
        <v xml:space="preserve">        Otras</v>
      </c>
      <c r="D27" s="76">
        <f>+PYG!D41</f>
        <v>0</v>
      </c>
      <c r="E27" s="76">
        <f>+PYG!E41</f>
        <v>0</v>
      </c>
      <c r="F27" s="76">
        <f>+PYG!F41</f>
        <v>0</v>
      </c>
      <c r="G27" s="76">
        <f>+PYG!G41</f>
        <v>0</v>
      </c>
      <c r="H27" s="76">
        <f>+PYG!H41</f>
        <v>0</v>
      </c>
      <c r="I27" s="76">
        <f>+PYG!I41</f>
        <v>0</v>
      </c>
      <c r="J27" s="76">
        <f>+PYG!J41</f>
        <v>0</v>
      </c>
      <c r="K27" s="76">
        <f>+PYG!K41</f>
        <v>0</v>
      </c>
      <c r="L27" s="76">
        <f>+PYG!L41</f>
        <v>0</v>
      </c>
      <c r="M27" s="76">
        <f>+PYG!M41</f>
        <v>0</v>
      </c>
      <c r="N27" s="76">
        <f>+PYG!N41</f>
        <v>0</v>
      </c>
      <c r="O27" s="76">
        <f>+PYG!O41</f>
        <v>0</v>
      </c>
      <c r="P27" s="76">
        <f>+PYG!P41</f>
        <v>0</v>
      </c>
    </row>
    <row r="28" spans="2:16" s="13" customFormat="1" ht="15">
      <c r="B28" s="46">
        <f>+PYG!B42</f>
        <v>54</v>
      </c>
      <c r="C28" s="44" t="str">
        <f>+PYG!C42</f>
        <v>INGRESOS POR SERVICIOS</v>
      </c>
      <c r="D28" s="77">
        <f>+PYG!D42</f>
        <v>0</v>
      </c>
      <c r="E28" s="77">
        <f>+PYG!E42</f>
        <v>0</v>
      </c>
      <c r="F28" s="77">
        <f>+PYG!F42</f>
        <v>0</v>
      </c>
      <c r="G28" s="77">
        <f>+PYG!G42</f>
        <v>0</v>
      </c>
      <c r="H28" s="77">
        <f>+PYG!H42</f>
        <v>0</v>
      </c>
      <c r="I28" s="77">
        <f>+PYG!I42</f>
        <v>0</v>
      </c>
      <c r="J28" s="77">
        <f>+PYG!J42</f>
        <v>0</v>
      </c>
      <c r="K28" s="77">
        <f>+PYG!K42</f>
        <v>0</v>
      </c>
      <c r="L28" s="77">
        <f>+PYG!L42</f>
        <v>0</v>
      </c>
      <c r="M28" s="77">
        <f>+PYG!M42</f>
        <v>0</v>
      </c>
      <c r="N28" s="77">
        <f>+PYG!N42</f>
        <v>0</v>
      </c>
      <c r="O28" s="77">
        <f>+PYG!O42</f>
        <v>0</v>
      </c>
      <c r="P28" s="77">
        <f>+PYG!P42</f>
        <v>0</v>
      </c>
    </row>
    <row r="29" spans="2:16">
      <c r="B29" s="32">
        <f>+PYG!B43</f>
        <v>5404</v>
      </c>
      <c r="C29" s="33" t="str">
        <f>+PYG!C43</f>
        <v xml:space="preserve">        Manejo y cobranzas</v>
      </c>
      <c r="D29" s="76">
        <f>+PYG!D43</f>
        <v>0</v>
      </c>
      <c r="E29" s="76">
        <f>+PYG!E43</f>
        <v>0</v>
      </c>
      <c r="F29" s="76">
        <f>+PYG!F43</f>
        <v>0</v>
      </c>
      <c r="G29" s="76">
        <f>+PYG!G43</f>
        <v>0</v>
      </c>
      <c r="H29" s="76">
        <f>+PYG!H43</f>
        <v>0</v>
      </c>
      <c r="I29" s="76">
        <f>+PYG!I43</f>
        <v>0</v>
      </c>
      <c r="J29" s="76">
        <f>+PYG!J43</f>
        <v>0</v>
      </c>
      <c r="K29" s="76">
        <f>+PYG!K43</f>
        <v>0</v>
      </c>
      <c r="L29" s="76">
        <f>+PYG!L43</f>
        <v>0</v>
      </c>
      <c r="M29" s="76">
        <f>+PYG!M43</f>
        <v>0</v>
      </c>
      <c r="N29" s="76">
        <f>+PYG!N43</f>
        <v>0</v>
      </c>
      <c r="O29" s="76">
        <f>+PYG!O43</f>
        <v>0</v>
      </c>
      <c r="P29" s="76">
        <f>+PYG!P43</f>
        <v>0</v>
      </c>
    </row>
    <row r="30" spans="2:16">
      <c r="B30" s="32">
        <f>+PYG!B44</f>
        <v>5490</v>
      </c>
      <c r="C30" s="33" t="str">
        <f>+PYG!C44</f>
        <v xml:space="preserve">        Otros servicios</v>
      </c>
      <c r="D30" s="76">
        <f>+PYG!D44</f>
        <v>0</v>
      </c>
      <c r="E30" s="76">
        <f>+PYG!E44</f>
        <v>0</v>
      </c>
      <c r="F30" s="76">
        <f>+PYG!F44</f>
        <v>0</v>
      </c>
      <c r="G30" s="76">
        <f>+PYG!G44</f>
        <v>0</v>
      </c>
      <c r="H30" s="76">
        <f>+PYG!H44</f>
        <v>0</v>
      </c>
      <c r="I30" s="76">
        <f>+PYG!I44</f>
        <v>0</v>
      </c>
      <c r="J30" s="76">
        <f>+PYG!J44</f>
        <v>0</v>
      </c>
      <c r="K30" s="76">
        <f>+PYG!K44</f>
        <v>0</v>
      </c>
      <c r="L30" s="76">
        <f>+PYG!L44</f>
        <v>0</v>
      </c>
      <c r="M30" s="76">
        <f>+PYG!M44</f>
        <v>0</v>
      </c>
      <c r="N30" s="76">
        <f>+PYG!N44</f>
        <v>0</v>
      </c>
      <c r="O30" s="76">
        <f>+PYG!O44</f>
        <v>0</v>
      </c>
      <c r="P30" s="76">
        <f>+PYG!P44</f>
        <v>0</v>
      </c>
    </row>
    <row r="31" spans="2:16" s="13" customFormat="1" ht="15">
      <c r="B31" s="46">
        <f>+PYG!B48</f>
        <v>42</v>
      </c>
      <c r="C31" s="44" t="str">
        <f>+PYG!C48</f>
        <v>COMISIONES CAUSADAS</v>
      </c>
      <c r="D31" s="77">
        <f>+PYG!D48</f>
        <v>0</v>
      </c>
      <c r="E31" s="77">
        <f>+PYG!E48</f>
        <v>0</v>
      </c>
      <c r="F31" s="77">
        <f>+PYG!F48</f>
        <v>0</v>
      </c>
      <c r="G31" s="77">
        <f>+PYG!G48</f>
        <v>0</v>
      </c>
      <c r="H31" s="77">
        <f>+PYG!H48</f>
        <v>0</v>
      </c>
      <c r="I31" s="77">
        <f>+PYG!I48</f>
        <v>0</v>
      </c>
      <c r="J31" s="77">
        <f>+PYG!J48</f>
        <v>0</v>
      </c>
      <c r="K31" s="77">
        <f>+PYG!K48</f>
        <v>0</v>
      </c>
      <c r="L31" s="77">
        <f>+PYG!L48</f>
        <v>0</v>
      </c>
      <c r="M31" s="77">
        <f>+PYG!M48</f>
        <v>0</v>
      </c>
      <c r="N31" s="77">
        <f>+PYG!N48</f>
        <v>1.814E-2</v>
      </c>
      <c r="O31" s="77">
        <f>+PYG!O48</f>
        <v>0.11743000000000001</v>
      </c>
      <c r="P31" s="77">
        <f>+PYG!P48</f>
        <v>0.1782</v>
      </c>
    </row>
    <row r="32" spans="2:16">
      <c r="B32" s="32">
        <f>+PYG!B49</f>
        <v>4201</v>
      </c>
      <c r="C32" s="33" t="str">
        <f>+PYG!C49</f>
        <v xml:space="preserve">        Obligaciones financieras</v>
      </c>
      <c r="D32" s="76">
        <f>+PYG!D49</f>
        <v>0</v>
      </c>
      <c r="E32" s="76">
        <f>+PYG!E49</f>
        <v>0</v>
      </c>
      <c r="F32" s="76">
        <f>+PYG!F49</f>
        <v>0</v>
      </c>
      <c r="G32" s="76">
        <f>+PYG!G49</f>
        <v>0</v>
      </c>
      <c r="H32" s="76">
        <f>+PYG!H49</f>
        <v>0</v>
      </c>
      <c r="I32" s="76">
        <f>+PYG!I49</f>
        <v>0</v>
      </c>
      <c r="J32" s="76">
        <f>+PYG!J49</f>
        <v>0</v>
      </c>
      <c r="K32" s="76">
        <f>+PYG!K49</f>
        <v>0</v>
      </c>
      <c r="L32" s="76">
        <f>+PYG!L49</f>
        <v>0</v>
      </c>
      <c r="M32" s="76">
        <f>+PYG!M49</f>
        <v>0</v>
      </c>
      <c r="N32" s="76">
        <f>+PYG!N49</f>
        <v>0</v>
      </c>
      <c r="O32" s="76">
        <f>+PYG!O49</f>
        <v>0</v>
      </c>
      <c r="P32" s="76">
        <f>+PYG!P49</f>
        <v>0</v>
      </c>
    </row>
    <row r="33" spans="2:16">
      <c r="B33" s="32">
        <f>+PYG!B50</f>
        <v>4202</v>
      </c>
      <c r="C33" s="33" t="str">
        <f>+PYG!C50</f>
        <v xml:space="preserve">        Operaciones contingentes</v>
      </c>
      <c r="D33" s="76">
        <f>+PYG!D50</f>
        <v>0</v>
      </c>
      <c r="E33" s="76">
        <f>+PYG!E50</f>
        <v>0</v>
      </c>
      <c r="F33" s="76">
        <f>+PYG!F50</f>
        <v>0</v>
      </c>
      <c r="G33" s="76">
        <f>+PYG!G50</f>
        <v>0</v>
      </c>
      <c r="H33" s="76">
        <f>+PYG!H50</f>
        <v>0</v>
      </c>
      <c r="I33" s="76">
        <f>+PYG!I50</f>
        <v>0</v>
      </c>
      <c r="J33" s="76">
        <f>+PYG!J50</f>
        <v>0</v>
      </c>
      <c r="K33" s="76">
        <f>+PYG!K50</f>
        <v>0</v>
      </c>
      <c r="L33" s="76">
        <f>+PYG!L50</f>
        <v>0</v>
      </c>
      <c r="M33" s="76">
        <f>+PYG!M50</f>
        <v>0</v>
      </c>
      <c r="N33" s="76">
        <f>+PYG!N50</f>
        <v>0</v>
      </c>
      <c r="O33" s="76">
        <f>+PYG!O50</f>
        <v>0</v>
      </c>
      <c r="P33" s="76">
        <f>+PYG!P50</f>
        <v>0</v>
      </c>
    </row>
    <row r="34" spans="2:16">
      <c r="B34" s="32">
        <f>+PYG!B51</f>
        <v>4203</v>
      </c>
      <c r="C34" s="33" t="str">
        <f>+PYG!C51</f>
        <v xml:space="preserve">        Cobranzas</v>
      </c>
      <c r="D34" s="76">
        <f>+PYG!D51</f>
        <v>0</v>
      </c>
      <c r="E34" s="76">
        <f>+PYG!E51</f>
        <v>0</v>
      </c>
      <c r="F34" s="76">
        <f>+PYG!F51</f>
        <v>0</v>
      </c>
      <c r="G34" s="76">
        <f>+PYG!G51</f>
        <v>0</v>
      </c>
      <c r="H34" s="76">
        <f>+PYG!H51</f>
        <v>0</v>
      </c>
      <c r="I34" s="76">
        <f>+PYG!I51</f>
        <v>0</v>
      </c>
      <c r="J34" s="76">
        <f>+PYG!J51</f>
        <v>0</v>
      </c>
      <c r="K34" s="76">
        <f>+PYG!K51</f>
        <v>0</v>
      </c>
      <c r="L34" s="76">
        <f>+PYG!L51</f>
        <v>0</v>
      </c>
      <c r="M34" s="76">
        <f>+PYG!M51</f>
        <v>0</v>
      </c>
      <c r="N34" s="76">
        <f>+PYG!N51</f>
        <v>0</v>
      </c>
      <c r="O34" s="76">
        <f>+PYG!O51</f>
        <v>0</v>
      </c>
      <c r="P34" s="76">
        <f>+PYG!P51</f>
        <v>0</v>
      </c>
    </row>
    <row r="35" spans="2:16">
      <c r="B35" s="32">
        <f>+PYG!B52</f>
        <v>4204</v>
      </c>
      <c r="C35" s="33" t="str">
        <f>+PYG!C52</f>
        <v xml:space="preserve">        Por operaciones de permuta financiera</v>
      </c>
      <c r="D35" s="76">
        <f>+PYG!D52</f>
        <v>0</v>
      </c>
      <c r="E35" s="76">
        <f>+PYG!E52</f>
        <v>0</v>
      </c>
      <c r="F35" s="76">
        <f>+PYG!F52</f>
        <v>0</v>
      </c>
      <c r="G35" s="76">
        <f>+PYG!G52</f>
        <v>0</v>
      </c>
      <c r="H35" s="76">
        <f>+PYG!H52</f>
        <v>0</v>
      </c>
      <c r="I35" s="76">
        <f>+PYG!I52</f>
        <v>0</v>
      </c>
      <c r="J35" s="76">
        <f>+PYG!J52</f>
        <v>0</v>
      </c>
      <c r="K35" s="76">
        <f>+PYG!K52</f>
        <v>0</v>
      </c>
      <c r="L35" s="76">
        <f>+PYG!L52</f>
        <v>0</v>
      </c>
      <c r="M35" s="76">
        <f>+PYG!M52</f>
        <v>0</v>
      </c>
      <c r="N35" s="76">
        <f>+PYG!N52</f>
        <v>0</v>
      </c>
      <c r="O35" s="76">
        <f>+PYG!O52</f>
        <v>0</v>
      </c>
      <c r="P35" s="76">
        <f>+PYG!P52</f>
        <v>0</v>
      </c>
    </row>
    <row r="36" spans="2:16">
      <c r="B36" s="32">
        <f>+PYG!B53</f>
        <v>4205</v>
      </c>
      <c r="C36" s="33" t="str">
        <f>+PYG!C53</f>
        <v xml:space="preserve">        Servicios fiduciarios</v>
      </c>
      <c r="D36" s="76">
        <f>+PYG!D53</f>
        <v>0</v>
      </c>
      <c r="E36" s="76">
        <f>+PYG!E53</f>
        <v>0</v>
      </c>
      <c r="F36" s="76">
        <f>+PYG!F53</f>
        <v>0</v>
      </c>
      <c r="G36" s="76">
        <f>+PYG!G53</f>
        <v>0</v>
      </c>
      <c r="H36" s="76">
        <f>+PYG!H53</f>
        <v>0</v>
      </c>
      <c r="I36" s="76">
        <f>+PYG!I53</f>
        <v>0</v>
      </c>
      <c r="J36" s="76">
        <f>+PYG!J53</f>
        <v>0</v>
      </c>
      <c r="K36" s="76">
        <f>+PYG!K53</f>
        <v>0</v>
      </c>
      <c r="L36" s="76">
        <f>+PYG!L53</f>
        <v>0</v>
      </c>
      <c r="M36" s="76">
        <f>+PYG!M53</f>
        <v>0</v>
      </c>
      <c r="N36" s="76">
        <f>+PYG!N53</f>
        <v>0</v>
      </c>
      <c r="O36" s="76">
        <f>+PYG!O53</f>
        <v>0</v>
      </c>
      <c r="P36" s="76">
        <f>+PYG!P53</f>
        <v>0</v>
      </c>
    </row>
    <row r="37" spans="2:16">
      <c r="B37" s="32">
        <f>+PYG!B54</f>
        <v>4290</v>
      </c>
      <c r="C37" s="33" t="str">
        <f>+PYG!C54</f>
        <v xml:space="preserve">        Varias</v>
      </c>
      <c r="D37" s="76">
        <f>+PYG!D54</f>
        <v>0</v>
      </c>
      <c r="E37" s="76">
        <f>+PYG!E54</f>
        <v>0</v>
      </c>
      <c r="F37" s="76">
        <f>+PYG!F54</f>
        <v>0</v>
      </c>
      <c r="G37" s="76">
        <f>+PYG!G54</f>
        <v>0</v>
      </c>
      <c r="H37" s="76">
        <f>+PYG!H54</f>
        <v>0</v>
      </c>
      <c r="I37" s="76">
        <f>+PYG!I54</f>
        <v>0</v>
      </c>
      <c r="J37" s="76">
        <f>+PYG!J54</f>
        <v>0</v>
      </c>
      <c r="K37" s="76">
        <f>+PYG!K54</f>
        <v>0</v>
      </c>
      <c r="L37" s="76">
        <f>+PYG!L54</f>
        <v>0</v>
      </c>
      <c r="M37" s="76">
        <f>+PYG!M54</f>
        <v>0</v>
      </c>
      <c r="N37" s="76">
        <f>+PYG!N54</f>
        <v>1.814E-2</v>
      </c>
      <c r="O37" s="76">
        <f>+PYG!O54</f>
        <v>0.11743000000000001</v>
      </c>
      <c r="P37" s="76">
        <f>+PYG!P54</f>
        <v>0.1782</v>
      </c>
    </row>
    <row r="38" spans="2:16" s="13" customFormat="1" ht="15">
      <c r="B38" s="46">
        <f>+PYG!B55</f>
        <v>53</v>
      </c>
      <c r="C38" s="44" t="str">
        <f>+PYG!C55</f>
        <v>UTILIDADES FINANCIERAS</v>
      </c>
      <c r="D38" s="77">
        <f>+PYG!D55</f>
        <v>0</v>
      </c>
      <c r="E38" s="77">
        <f>+PYG!E55</f>
        <v>0</v>
      </c>
      <c r="F38" s="77">
        <f>+PYG!F55</f>
        <v>0</v>
      </c>
      <c r="G38" s="77">
        <f>+PYG!G55</f>
        <v>0</v>
      </c>
      <c r="H38" s="77">
        <f>+PYG!H55</f>
        <v>0</v>
      </c>
      <c r="I38" s="77">
        <f>+PYG!I55</f>
        <v>0</v>
      </c>
      <c r="J38" s="77">
        <f>+PYG!J55</f>
        <v>0</v>
      </c>
      <c r="K38" s="77">
        <f>+PYG!K55</f>
        <v>0</v>
      </c>
      <c r="L38" s="77">
        <f>+PYG!L55</f>
        <v>0</v>
      </c>
      <c r="M38" s="77">
        <f>+PYG!M55</f>
        <v>0</v>
      </c>
      <c r="N38" s="77">
        <f>+PYG!N55</f>
        <v>0.30199999999999999</v>
      </c>
      <c r="O38" s="77">
        <f>+PYG!O55</f>
        <v>2.2317499999999999</v>
      </c>
      <c r="P38" s="77">
        <f>+PYG!P55</f>
        <v>3.8374999999999999</v>
      </c>
    </row>
    <row r="39" spans="2:16">
      <c r="B39" s="32">
        <f>+PYG!B56</f>
        <v>5301</v>
      </c>
      <c r="C39" s="33" t="str">
        <f>+PYG!C56</f>
        <v xml:space="preserve">        Ganancia en cambio</v>
      </c>
      <c r="D39" s="76">
        <f>+PYG!D56</f>
        <v>0</v>
      </c>
      <c r="E39" s="76">
        <f>+PYG!E56</f>
        <v>0</v>
      </c>
      <c r="F39" s="76">
        <f>+PYG!F56</f>
        <v>0</v>
      </c>
      <c r="G39" s="76">
        <f>+PYG!G56</f>
        <v>0</v>
      </c>
      <c r="H39" s="76">
        <f>+PYG!H56</f>
        <v>0</v>
      </c>
      <c r="I39" s="76">
        <f>+PYG!I56</f>
        <v>0</v>
      </c>
      <c r="J39" s="76">
        <f>+PYG!J56</f>
        <v>0</v>
      </c>
      <c r="K39" s="76">
        <f>+PYG!K56</f>
        <v>0</v>
      </c>
      <c r="L39" s="76">
        <f>+PYG!L56</f>
        <v>0</v>
      </c>
      <c r="M39" s="76">
        <f>+PYG!M56</f>
        <v>0</v>
      </c>
      <c r="N39" s="76">
        <f>+PYG!N56</f>
        <v>0.30199999999999999</v>
      </c>
      <c r="O39" s="76">
        <f>+PYG!O56</f>
        <v>2.2317499999999999</v>
      </c>
      <c r="P39" s="76">
        <f>+PYG!P56</f>
        <v>3.8374999999999999</v>
      </c>
    </row>
    <row r="40" spans="2:16">
      <c r="B40" s="32">
        <f>+PYG!B57</f>
        <v>5302</v>
      </c>
      <c r="C40" s="33" t="str">
        <f>+PYG!C57</f>
        <v xml:space="preserve">        En valuación de inversiones</v>
      </c>
      <c r="D40" s="76">
        <f>+PYG!D57</f>
        <v>0</v>
      </c>
      <c r="E40" s="76">
        <f>+PYG!E57</f>
        <v>0</v>
      </c>
      <c r="F40" s="76">
        <f>+PYG!F57</f>
        <v>0</v>
      </c>
      <c r="G40" s="76">
        <f>+PYG!G57</f>
        <v>0</v>
      </c>
      <c r="H40" s="76">
        <f>+PYG!H57</f>
        <v>0</v>
      </c>
      <c r="I40" s="76">
        <f>+PYG!I57</f>
        <v>0</v>
      </c>
      <c r="J40" s="76">
        <f>+PYG!J57</f>
        <v>0</v>
      </c>
      <c r="K40" s="76">
        <f>+PYG!K57</f>
        <v>0</v>
      </c>
      <c r="L40" s="76">
        <f>+PYG!L57</f>
        <v>0</v>
      </c>
      <c r="M40" s="76">
        <f>+PYG!M57</f>
        <v>0</v>
      </c>
      <c r="N40" s="76">
        <f>+PYG!N57</f>
        <v>0</v>
      </c>
      <c r="O40" s="76">
        <f>+PYG!O57</f>
        <v>0</v>
      </c>
      <c r="P40" s="76">
        <f>+PYG!P57</f>
        <v>0</v>
      </c>
    </row>
    <row r="41" spans="2:16">
      <c r="B41" s="32">
        <f>+PYG!B58</f>
        <v>5303</v>
      </c>
      <c r="C41" s="33" t="str">
        <f>+PYG!C58</f>
        <v xml:space="preserve">        En venta de activos productivos</v>
      </c>
      <c r="D41" s="76">
        <f>+PYG!D58</f>
        <v>0</v>
      </c>
      <c r="E41" s="76">
        <f>+PYG!E58</f>
        <v>0</v>
      </c>
      <c r="F41" s="76">
        <f>+PYG!F58</f>
        <v>0</v>
      </c>
      <c r="G41" s="76">
        <f>+PYG!G58</f>
        <v>0</v>
      </c>
      <c r="H41" s="76">
        <f>+PYG!H58</f>
        <v>0</v>
      </c>
      <c r="I41" s="76">
        <f>+PYG!I58</f>
        <v>0</v>
      </c>
      <c r="J41" s="76">
        <f>+PYG!J58</f>
        <v>0</v>
      </c>
      <c r="K41" s="76">
        <f>+PYG!K58</f>
        <v>0</v>
      </c>
      <c r="L41" s="76">
        <f>+PYG!L58</f>
        <v>0</v>
      </c>
      <c r="M41" s="76">
        <f>+PYG!M58</f>
        <v>0</v>
      </c>
      <c r="N41" s="76">
        <f>+PYG!N58</f>
        <v>0</v>
      </c>
      <c r="O41" s="76">
        <f>+PYG!O58</f>
        <v>0</v>
      </c>
      <c r="P41" s="76">
        <f>+PYG!P58</f>
        <v>0</v>
      </c>
    </row>
    <row r="42" spans="2:16">
      <c r="B42" s="32">
        <f>+PYG!B59</f>
        <v>5304</v>
      </c>
      <c r="C42" s="33" t="str">
        <f>+PYG!C59</f>
        <v xml:space="preserve">        Rendimientos por fideicomiso mercantil</v>
      </c>
      <c r="D42" s="76">
        <f>+PYG!D59</f>
        <v>0</v>
      </c>
      <c r="E42" s="76">
        <f>+PYG!E59</f>
        <v>0</v>
      </c>
      <c r="F42" s="76">
        <f>+PYG!F59</f>
        <v>0</v>
      </c>
      <c r="G42" s="76">
        <f>+PYG!G59</f>
        <v>0</v>
      </c>
      <c r="H42" s="76">
        <f>+PYG!H59</f>
        <v>0</v>
      </c>
      <c r="I42" s="76">
        <f>+PYG!I59</f>
        <v>0</v>
      </c>
      <c r="J42" s="76">
        <f>+PYG!J59</f>
        <v>0</v>
      </c>
      <c r="K42" s="76">
        <f>+PYG!K59</f>
        <v>0</v>
      </c>
      <c r="L42" s="76">
        <f>+PYG!L59</f>
        <v>0</v>
      </c>
      <c r="M42" s="76">
        <f>+PYG!M59</f>
        <v>0</v>
      </c>
      <c r="N42" s="76">
        <f>+PYG!N59</f>
        <v>0</v>
      </c>
      <c r="O42" s="76">
        <f>+PYG!O59</f>
        <v>0</v>
      </c>
      <c r="P42" s="76">
        <f>+PYG!P59</f>
        <v>0</v>
      </c>
    </row>
    <row r="43" spans="2:16">
      <c r="B43" s="32">
        <f>+PYG!B60</f>
        <v>5305</v>
      </c>
      <c r="C43" s="33" t="str">
        <f>+PYG!C60</f>
        <v xml:space="preserve">        Arrendamiento financiero</v>
      </c>
      <c r="D43" s="76">
        <f>+PYG!D60</f>
        <v>0</v>
      </c>
      <c r="E43" s="76">
        <f>+PYG!E60</f>
        <v>0</v>
      </c>
      <c r="F43" s="76">
        <f>+PYG!F60</f>
        <v>0</v>
      </c>
      <c r="G43" s="76">
        <f>+PYG!G60</f>
        <v>0</v>
      </c>
      <c r="H43" s="76">
        <f>+PYG!H60</f>
        <v>0</v>
      </c>
      <c r="I43" s="76">
        <f>+PYG!I60</f>
        <v>0</v>
      </c>
      <c r="J43" s="76">
        <f>+PYG!J60</f>
        <v>0</v>
      </c>
      <c r="K43" s="76">
        <f>+PYG!K60</f>
        <v>0</v>
      </c>
      <c r="L43" s="76">
        <f>+PYG!L60</f>
        <v>0</v>
      </c>
      <c r="M43" s="76">
        <f>+PYG!M60</f>
        <v>0</v>
      </c>
      <c r="N43" s="76">
        <f>+PYG!N60</f>
        <v>0</v>
      </c>
      <c r="O43" s="76">
        <f>+PYG!O60</f>
        <v>0</v>
      </c>
      <c r="P43" s="76">
        <f>+PYG!P60</f>
        <v>0</v>
      </c>
    </row>
    <row r="44" spans="2:16" s="13" customFormat="1" ht="15">
      <c r="B44" s="46">
        <f>+PYG!B61</f>
        <v>43</v>
      </c>
      <c r="C44" s="44" t="str">
        <f>+PYG!C61</f>
        <v>PERDIDAS FINANCIERAS</v>
      </c>
      <c r="D44" s="77">
        <f>+PYG!D61</f>
        <v>0</v>
      </c>
      <c r="E44" s="77">
        <f>+PYG!E61</f>
        <v>0</v>
      </c>
      <c r="F44" s="77">
        <f>+PYG!F61</f>
        <v>0</v>
      </c>
      <c r="G44" s="77">
        <f>+PYG!G61</f>
        <v>0</v>
      </c>
      <c r="H44" s="77">
        <f>+PYG!H61</f>
        <v>0</v>
      </c>
      <c r="I44" s="77">
        <f>+PYG!I61</f>
        <v>0</v>
      </c>
      <c r="J44" s="77">
        <f>+PYG!J61</f>
        <v>0</v>
      </c>
      <c r="K44" s="77">
        <f>+PYG!K61</f>
        <v>0</v>
      </c>
      <c r="L44" s="77">
        <f>+PYG!L61</f>
        <v>0</v>
      </c>
      <c r="M44" s="77">
        <f>+PYG!M61</f>
        <v>0</v>
      </c>
      <c r="N44" s="77">
        <f>+PYG!N61</f>
        <v>2.7299999999999998E-3</v>
      </c>
      <c r="O44" s="77">
        <f>+PYG!O61</f>
        <v>0.7055800000000001</v>
      </c>
      <c r="P44" s="77">
        <f>+PYG!P61</f>
        <v>2.50861</v>
      </c>
    </row>
    <row r="45" spans="2:16">
      <c r="B45" s="32">
        <f>+PYG!B62</f>
        <v>4301</v>
      </c>
      <c r="C45" s="33" t="str">
        <f>+PYG!C62</f>
        <v xml:space="preserve">        Pérdida en cambio</v>
      </c>
      <c r="D45" s="76">
        <f>+PYG!D62</f>
        <v>0</v>
      </c>
      <c r="E45" s="76">
        <f>+PYG!E62</f>
        <v>0</v>
      </c>
      <c r="F45" s="76">
        <f>+PYG!F62</f>
        <v>0</v>
      </c>
      <c r="G45" s="76">
        <f>+PYG!G62</f>
        <v>0</v>
      </c>
      <c r="H45" s="76">
        <f>+PYG!H62</f>
        <v>0</v>
      </c>
      <c r="I45" s="76">
        <f>+PYG!I62</f>
        <v>0</v>
      </c>
      <c r="J45" s="76">
        <f>+PYG!J62</f>
        <v>0</v>
      </c>
      <c r="K45" s="76">
        <f>+PYG!K62</f>
        <v>0</v>
      </c>
      <c r="L45" s="76">
        <f>+PYG!L62</f>
        <v>0</v>
      </c>
      <c r="M45" s="76">
        <f>+PYG!M62</f>
        <v>0</v>
      </c>
      <c r="N45" s="76">
        <f>+PYG!N62</f>
        <v>2.7299999999999998E-3</v>
      </c>
      <c r="O45" s="76">
        <f>+PYG!O62</f>
        <v>0.7055800000000001</v>
      </c>
      <c r="P45" s="76">
        <f>+PYG!P62</f>
        <v>2.50861</v>
      </c>
    </row>
    <row r="46" spans="2:16">
      <c r="B46" s="32">
        <f>+PYG!B63</f>
        <v>4302</v>
      </c>
      <c r="C46" s="33" t="str">
        <f>+PYG!C63</f>
        <v xml:space="preserve">        En valuación de inversiones</v>
      </c>
      <c r="D46" s="76">
        <f>+PYG!D63</f>
        <v>0</v>
      </c>
      <c r="E46" s="76">
        <f>+PYG!E63</f>
        <v>0</v>
      </c>
      <c r="F46" s="76">
        <f>+PYG!F63</f>
        <v>0</v>
      </c>
      <c r="G46" s="76">
        <f>+PYG!G63</f>
        <v>0</v>
      </c>
      <c r="H46" s="76">
        <f>+PYG!H63</f>
        <v>0</v>
      </c>
      <c r="I46" s="76">
        <f>+PYG!I63</f>
        <v>0</v>
      </c>
      <c r="J46" s="76">
        <f>+PYG!J63</f>
        <v>0</v>
      </c>
      <c r="K46" s="76">
        <f>+PYG!K63</f>
        <v>0</v>
      </c>
      <c r="L46" s="76">
        <f>+PYG!L63</f>
        <v>0</v>
      </c>
      <c r="M46" s="76">
        <f>+PYG!M63</f>
        <v>0</v>
      </c>
      <c r="N46" s="76">
        <f>+PYG!N63</f>
        <v>0</v>
      </c>
      <c r="O46" s="76">
        <f>+PYG!O63</f>
        <v>0</v>
      </c>
      <c r="P46" s="76">
        <f>+PYG!P63</f>
        <v>0</v>
      </c>
    </row>
    <row r="47" spans="2:16">
      <c r="B47" s="32">
        <f>+PYG!B64</f>
        <v>4303</v>
      </c>
      <c r="C47" s="33" t="str">
        <f>+PYG!C64</f>
        <v xml:space="preserve">        En venta de activos productivos</v>
      </c>
      <c r="D47" s="76">
        <f>+PYG!D64</f>
        <v>0</v>
      </c>
      <c r="E47" s="76">
        <f>+PYG!E64</f>
        <v>0</v>
      </c>
      <c r="F47" s="76">
        <f>+PYG!F64</f>
        <v>0</v>
      </c>
      <c r="G47" s="76">
        <f>+PYG!G64</f>
        <v>0</v>
      </c>
      <c r="H47" s="76">
        <f>+PYG!H64</f>
        <v>0</v>
      </c>
      <c r="I47" s="76">
        <f>+PYG!I64</f>
        <v>0</v>
      </c>
      <c r="J47" s="76">
        <f>+PYG!J64</f>
        <v>0</v>
      </c>
      <c r="K47" s="76">
        <f>+PYG!K64</f>
        <v>0</v>
      </c>
      <c r="L47" s="76">
        <f>+PYG!L64</f>
        <v>0</v>
      </c>
      <c r="M47" s="76">
        <f>+PYG!M64</f>
        <v>0</v>
      </c>
      <c r="N47" s="76">
        <f>+PYG!N64</f>
        <v>0</v>
      </c>
      <c r="O47" s="76">
        <f>+PYG!O64</f>
        <v>0</v>
      </c>
      <c r="P47" s="76">
        <f>+PYG!P64</f>
        <v>0</v>
      </c>
    </row>
    <row r="48" spans="2:16">
      <c r="B48" s="32">
        <f>+PYG!B65</f>
        <v>4304</v>
      </c>
      <c r="C48" s="33" t="str">
        <f>+PYG!C65</f>
        <v xml:space="preserve">        Pérdidas por fideicomiso mercantil</v>
      </c>
      <c r="D48" s="76">
        <f>+PYG!D65</f>
        <v>0</v>
      </c>
      <c r="E48" s="76">
        <f>+PYG!E65</f>
        <v>0</v>
      </c>
      <c r="F48" s="76">
        <f>+PYG!F65</f>
        <v>0</v>
      </c>
      <c r="G48" s="76">
        <f>+PYG!G65</f>
        <v>0</v>
      </c>
      <c r="H48" s="76">
        <f>+PYG!H65</f>
        <v>0</v>
      </c>
      <c r="I48" s="76">
        <f>+PYG!I65</f>
        <v>0</v>
      </c>
      <c r="J48" s="76">
        <f>+PYG!J65</f>
        <v>0</v>
      </c>
      <c r="K48" s="76">
        <f>+PYG!K65</f>
        <v>0</v>
      </c>
      <c r="L48" s="76">
        <f>+PYG!L65</f>
        <v>0</v>
      </c>
      <c r="M48" s="76">
        <f>+PYG!M65</f>
        <v>0</v>
      </c>
      <c r="N48" s="76">
        <f>+PYG!N65</f>
        <v>0</v>
      </c>
      <c r="O48" s="76">
        <f>+PYG!O65</f>
        <v>0</v>
      </c>
      <c r="P48" s="76">
        <f>+PYG!P65</f>
        <v>0</v>
      </c>
    </row>
    <row r="49" spans="2:16" s="13" customFormat="1" ht="15">
      <c r="B49" s="46"/>
      <c r="C49" s="44" t="str">
        <f>+PYG!C66</f>
        <v>MARGEN BRUTO FINANCIERO</v>
      </c>
      <c r="D49" s="77">
        <f>+PYG!D66</f>
        <v>0</v>
      </c>
      <c r="E49" s="77">
        <f>+PYG!E66</f>
        <v>0</v>
      </c>
      <c r="F49" s="77">
        <f>+PYG!F66</f>
        <v>0</v>
      </c>
      <c r="G49" s="77">
        <f>+PYG!G66</f>
        <v>0</v>
      </c>
      <c r="H49" s="77">
        <f>+PYG!H66</f>
        <v>0</v>
      </c>
      <c r="I49" s="77">
        <f>+PYG!I66</f>
        <v>0</v>
      </c>
      <c r="J49" s="77">
        <f>+PYG!J66</f>
        <v>0</v>
      </c>
      <c r="K49" s="77">
        <f>+PYG!K66</f>
        <v>0</v>
      </c>
      <c r="L49" s="77">
        <f>+PYG!L66</f>
        <v>0</v>
      </c>
      <c r="M49" s="77">
        <f>+PYG!M66</f>
        <v>0</v>
      </c>
      <c r="N49" s="77">
        <f>+PYG!N66</f>
        <v>0.58640999999999999</v>
      </c>
      <c r="O49" s="77">
        <f>+PYG!O66</f>
        <v>1.7140199999999994</v>
      </c>
      <c r="P49" s="77">
        <f>+PYG!P66</f>
        <v>1.4559700000000002</v>
      </c>
    </row>
    <row r="50" spans="2:16">
      <c r="B50" s="32"/>
      <c r="C50" s="33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</row>
    <row r="51" spans="2:16" s="13" customFormat="1" ht="15">
      <c r="B51" s="46">
        <f>+PYG!B68</f>
        <v>44</v>
      </c>
      <c r="C51" s="44" t="str">
        <f>+PYG!C68</f>
        <v>PROVISIONES</v>
      </c>
      <c r="D51" s="77">
        <f>+PYG!D68</f>
        <v>0</v>
      </c>
      <c r="E51" s="77">
        <f>+PYG!E68</f>
        <v>0</v>
      </c>
      <c r="F51" s="77">
        <f>+PYG!F68</f>
        <v>0</v>
      </c>
      <c r="G51" s="77">
        <f>+PYG!G68</f>
        <v>0</v>
      </c>
      <c r="H51" s="77">
        <f>+PYG!H68</f>
        <v>0</v>
      </c>
      <c r="I51" s="77">
        <f>+PYG!I68</f>
        <v>0</v>
      </c>
      <c r="J51" s="77">
        <f>+PYG!J68</f>
        <v>0</v>
      </c>
      <c r="K51" s="77">
        <f>+PYG!K68</f>
        <v>0</v>
      </c>
      <c r="L51" s="77">
        <f>+PYG!L68</f>
        <v>0</v>
      </c>
      <c r="M51" s="77">
        <f>+PYG!M68</f>
        <v>0</v>
      </c>
      <c r="N51" s="77">
        <f>+PYG!N68</f>
        <v>0</v>
      </c>
      <c r="O51" s="77">
        <f>+PYG!O68</f>
        <v>0</v>
      </c>
      <c r="P51" s="77">
        <f>+PYG!P68</f>
        <v>0</v>
      </c>
    </row>
    <row r="52" spans="2:16">
      <c r="B52" s="32">
        <f>+PYG!B69</f>
        <v>4401</v>
      </c>
      <c r="C52" s="33" t="str">
        <f>+PYG!C69</f>
        <v xml:space="preserve">        Inversiones</v>
      </c>
      <c r="D52" s="76">
        <f>+PYG!D69</f>
        <v>0</v>
      </c>
      <c r="E52" s="76">
        <f>+PYG!E69</f>
        <v>0</v>
      </c>
      <c r="F52" s="76">
        <f>+PYG!F69</f>
        <v>0</v>
      </c>
      <c r="G52" s="76">
        <f>+PYG!G69</f>
        <v>0</v>
      </c>
      <c r="H52" s="76">
        <f>+PYG!H69</f>
        <v>0</v>
      </c>
      <c r="I52" s="76">
        <f>+PYG!I69</f>
        <v>0</v>
      </c>
      <c r="J52" s="76">
        <f>+PYG!J69</f>
        <v>0</v>
      </c>
      <c r="K52" s="76">
        <f>+PYG!K69</f>
        <v>0</v>
      </c>
      <c r="L52" s="76">
        <f>+PYG!L69</f>
        <v>0</v>
      </c>
      <c r="M52" s="76">
        <f>+PYG!M69</f>
        <v>0</v>
      </c>
      <c r="N52" s="76">
        <f>+PYG!N69</f>
        <v>0</v>
      </c>
      <c r="O52" s="76">
        <f>+PYG!O69</f>
        <v>0</v>
      </c>
      <c r="P52" s="76">
        <f>+PYG!P69</f>
        <v>0</v>
      </c>
    </row>
    <row r="53" spans="2:16">
      <c r="B53" s="32">
        <f>+PYG!B70</f>
        <v>4402</v>
      </c>
      <c r="C53" s="33" t="str">
        <f>+PYG!C70</f>
        <v xml:space="preserve">        Cartera de créditos</v>
      </c>
      <c r="D53" s="76">
        <f>+PYG!D70</f>
        <v>0</v>
      </c>
      <c r="E53" s="76">
        <f>+PYG!E70</f>
        <v>0</v>
      </c>
      <c r="F53" s="76">
        <f>+PYG!F70</f>
        <v>0</v>
      </c>
      <c r="G53" s="76">
        <f>+PYG!G70</f>
        <v>0</v>
      </c>
      <c r="H53" s="76">
        <f>+PYG!H70</f>
        <v>0</v>
      </c>
      <c r="I53" s="76">
        <f>+PYG!I70</f>
        <v>0</v>
      </c>
      <c r="J53" s="76">
        <f>+PYG!J70</f>
        <v>0</v>
      </c>
      <c r="K53" s="76">
        <f>+PYG!K70</f>
        <v>0</v>
      </c>
      <c r="L53" s="76">
        <f>+PYG!L70</f>
        <v>0</v>
      </c>
      <c r="M53" s="76">
        <f>+PYG!M70</f>
        <v>0</v>
      </c>
      <c r="N53" s="76">
        <f>+PYG!N70</f>
        <v>0</v>
      </c>
      <c r="O53" s="76">
        <f>+PYG!O70</f>
        <v>0</v>
      </c>
      <c r="P53" s="76">
        <f>+PYG!P70</f>
        <v>0</v>
      </c>
    </row>
    <row r="54" spans="2:16">
      <c r="B54" s="32">
        <f>+PYG!B71</f>
        <v>4403</v>
      </c>
      <c r="C54" s="33" t="str">
        <f>+PYG!C71</f>
        <v xml:space="preserve">        Cuentas por cobrar</v>
      </c>
      <c r="D54" s="76">
        <f>+PYG!D71</f>
        <v>0</v>
      </c>
      <c r="E54" s="76">
        <f>+PYG!E71</f>
        <v>0</v>
      </c>
      <c r="F54" s="76">
        <f>+PYG!F71</f>
        <v>0</v>
      </c>
      <c r="G54" s="76">
        <f>+PYG!G71</f>
        <v>0</v>
      </c>
      <c r="H54" s="76">
        <f>+PYG!H71</f>
        <v>0</v>
      </c>
      <c r="I54" s="76">
        <f>+PYG!I71</f>
        <v>0</v>
      </c>
      <c r="J54" s="76">
        <f>+PYG!J71</f>
        <v>0</v>
      </c>
      <c r="K54" s="76">
        <f>+PYG!K71</f>
        <v>0</v>
      </c>
      <c r="L54" s="76">
        <f>+PYG!L71</f>
        <v>0</v>
      </c>
      <c r="M54" s="76">
        <f>+PYG!M71</f>
        <v>0</v>
      </c>
      <c r="N54" s="76">
        <f>+PYG!N71</f>
        <v>0</v>
      </c>
      <c r="O54" s="76">
        <f>+PYG!O71</f>
        <v>0</v>
      </c>
      <c r="P54" s="76">
        <f>+PYG!P71</f>
        <v>0</v>
      </c>
    </row>
    <row r="55" spans="2:16">
      <c r="B55" s="32">
        <f>+PYG!B72</f>
        <v>4404</v>
      </c>
      <c r="C55" s="33" t="str">
        <f>+PYG!C72</f>
        <v xml:space="preserve">        Bienes realizables, adjudicados por pago y de arrendamiento mercantil</v>
      </c>
      <c r="D55" s="76">
        <f>+PYG!D72</f>
        <v>0</v>
      </c>
      <c r="E55" s="76">
        <f>+PYG!E72</f>
        <v>0</v>
      </c>
      <c r="F55" s="76">
        <f>+PYG!F72</f>
        <v>0</v>
      </c>
      <c r="G55" s="76">
        <f>+PYG!G72</f>
        <v>0</v>
      </c>
      <c r="H55" s="76">
        <f>+PYG!H72</f>
        <v>0</v>
      </c>
      <c r="I55" s="76">
        <f>+PYG!I72</f>
        <v>0</v>
      </c>
      <c r="J55" s="76">
        <f>+PYG!J72</f>
        <v>0</v>
      </c>
      <c r="K55" s="76">
        <f>+PYG!K72</f>
        <v>0</v>
      </c>
      <c r="L55" s="76">
        <f>+PYG!L72</f>
        <v>0</v>
      </c>
      <c r="M55" s="76">
        <f>+PYG!M72</f>
        <v>0</v>
      </c>
      <c r="N55" s="76">
        <f>+PYG!N72</f>
        <v>0</v>
      </c>
      <c r="O55" s="76">
        <f>+PYG!O72</f>
        <v>0</v>
      </c>
      <c r="P55" s="76">
        <f>+PYG!P72</f>
        <v>0</v>
      </c>
    </row>
    <row r="56" spans="2:16">
      <c r="B56" s="32">
        <f>+PYG!B73</f>
        <v>4405</v>
      </c>
      <c r="C56" s="33" t="str">
        <f>+PYG!C73</f>
        <v xml:space="preserve">        Otros activos</v>
      </c>
      <c r="D56" s="76">
        <f>+PYG!D73</f>
        <v>0</v>
      </c>
      <c r="E56" s="76">
        <f>+PYG!E73</f>
        <v>0</v>
      </c>
      <c r="F56" s="76">
        <f>+PYG!F73</f>
        <v>0</v>
      </c>
      <c r="G56" s="76">
        <f>+PYG!G73</f>
        <v>0</v>
      </c>
      <c r="H56" s="76">
        <f>+PYG!H73</f>
        <v>0</v>
      </c>
      <c r="I56" s="76">
        <f>+PYG!I73</f>
        <v>0</v>
      </c>
      <c r="J56" s="76">
        <f>+PYG!J73</f>
        <v>0</v>
      </c>
      <c r="K56" s="76">
        <f>+PYG!K73</f>
        <v>0</v>
      </c>
      <c r="L56" s="76">
        <f>+PYG!L73</f>
        <v>0</v>
      </c>
      <c r="M56" s="76">
        <f>+PYG!M73</f>
        <v>0</v>
      </c>
      <c r="N56" s="76">
        <f>+PYG!N73</f>
        <v>0</v>
      </c>
      <c r="O56" s="76">
        <f>+PYG!O73</f>
        <v>0</v>
      </c>
      <c r="P56" s="76">
        <f>+PYG!P73</f>
        <v>0</v>
      </c>
    </row>
    <row r="57" spans="2:16">
      <c r="B57" s="32">
        <f>+PYG!B74</f>
        <v>4406</v>
      </c>
      <c r="C57" s="33" t="str">
        <f>+PYG!C74</f>
        <v xml:space="preserve">        Operaciones contingentes</v>
      </c>
      <c r="D57" s="76">
        <f>+PYG!D74</f>
        <v>0</v>
      </c>
      <c r="E57" s="76">
        <f>+PYG!E74</f>
        <v>0</v>
      </c>
      <c r="F57" s="76">
        <f>+PYG!F74</f>
        <v>0</v>
      </c>
      <c r="G57" s="76">
        <f>+PYG!G74</f>
        <v>0</v>
      </c>
      <c r="H57" s="76">
        <f>+PYG!H74</f>
        <v>0</v>
      </c>
      <c r="I57" s="76">
        <f>+PYG!I74</f>
        <v>0</v>
      </c>
      <c r="J57" s="76">
        <f>+PYG!J74</f>
        <v>0</v>
      </c>
      <c r="K57" s="76">
        <f>+PYG!K74</f>
        <v>0</v>
      </c>
      <c r="L57" s="76">
        <f>+PYG!L74</f>
        <v>0</v>
      </c>
      <c r="M57" s="76">
        <f>+PYG!M74</f>
        <v>0</v>
      </c>
      <c r="N57" s="76">
        <f>+PYG!N74</f>
        <v>0</v>
      </c>
      <c r="O57" s="76">
        <f>+PYG!O74</f>
        <v>0</v>
      </c>
      <c r="P57" s="76">
        <f>+PYG!P74</f>
        <v>0</v>
      </c>
    </row>
    <row r="58" spans="2:16" s="13" customFormat="1" ht="15">
      <c r="B58" s="46"/>
      <c r="C58" s="44" t="str">
        <f>+PYG!C75</f>
        <v>MARGEN NETO FINANCIERO</v>
      </c>
      <c r="D58" s="77">
        <f>+PYG!D75</f>
        <v>0</v>
      </c>
      <c r="E58" s="77">
        <f>+PYG!E75</f>
        <v>0</v>
      </c>
      <c r="F58" s="77">
        <f>+PYG!F75</f>
        <v>0</v>
      </c>
      <c r="G58" s="77">
        <f>+PYG!G75</f>
        <v>0</v>
      </c>
      <c r="H58" s="77">
        <f>+PYG!H75</f>
        <v>0</v>
      </c>
      <c r="I58" s="77">
        <f>+PYG!I75</f>
        <v>0</v>
      </c>
      <c r="J58" s="77">
        <f>+PYG!J75</f>
        <v>0</v>
      </c>
      <c r="K58" s="77">
        <f>+PYG!K75</f>
        <v>0</v>
      </c>
      <c r="L58" s="77">
        <f>+PYG!L75</f>
        <v>0</v>
      </c>
      <c r="M58" s="77">
        <f>+PYG!M75</f>
        <v>0</v>
      </c>
      <c r="N58" s="77">
        <f>+PYG!N75</f>
        <v>0.58640999999999999</v>
      </c>
      <c r="O58" s="77">
        <f>+PYG!O75</f>
        <v>1.7140199999999994</v>
      </c>
      <c r="P58" s="77">
        <f>+PYG!P75</f>
        <v>1.4559700000000002</v>
      </c>
    </row>
    <row r="59" spans="2:16">
      <c r="B59" s="32"/>
      <c r="C59" s="33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</row>
    <row r="60" spans="2:16" s="13" customFormat="1" ht="15">
      <c r="B60" s="46">
        <f>+PYG!B77</f>
        <v>45</v>
      </c>
      <c r="C60" s="44" t="str">
        <f>+PYG!C77</f>
        <v>GASTOS DE OPERACION</v>
      </c>
      <c r="D60" s="77">
        <f>+PYG!D77</f>
        <v>0</v>
      </c>
      <c r="E60" s="77">
        <f>+PYG!E77</f>
        <v>0</v>
      </c>
      <c r="F60" s="77">
        <f>+PYG!F77</f>
        <v>0</v>
      </c>
      <c r="G60" s="77">
        <f>+PYG!G77</f>
        <v>0</v>
      </c>
      <c r="H60" s="77">
        <f>+PYG!H77</f>
        <v>0</v>
      </c>
      <c r="I60" s="77">
        <f>+PYG!I77</f>
        <v>0</v>
      </c>
      <c r="J60" s="77">
        <f>+PYG!J77</f>
        <v>0</v>
      </c>
      <c r="K60" s="77">
        <f>+PYG!K77</f>
        <v>0</v>
      </c>
      <c r="L60" s="77">
        <f>+PYG!L77</f>
        <v>0</v>
      </c>
      <c r="M60" s="77">
        <f>+PYG!M77</f>
        <v>0</v>
      </c>
      <c r="N60" s="77">
        <f>+PYG!N77</f>
        <v>12.427160000000001</v>
      </c>
      <c r="O60" s="77">
        <f>+PYG!O77</f>
        <v>50.470320000000001</v>
      </c>
      <c r="P60" s="77">
        <f>+PYG!P77</f>
        <v>85.243470000000002</v>
      </c>
    </row>
    <row r="61" spans="2:16">
      <c r="B61" s="32">
        <f>+PYG!B78</f>
        <v>4501</v>
      </c>
      <c r="C61" s="33" t="str">
        <f>+PYG!C78</f>
        <v xml:space="preserve">        Gastos de personal</v>
      </c>
      <c r="D61" s="76">
        <f>+PYG!D78</f>
        <v>0</v>
      </c>
      <c r="E61" s="76">
        <f>+PYG!E78</f>
        <v>0</v>
      </c>
      <c r="F61" s="76">
        <f>+PYG!F78</f>
        <v>0</v>
      </c>
      <c r="G61" s="76">
        <f>+PYG!G78</f>
        <v>0</v>
      </c>
      <c r="H61" s="76">
        <f>+PYG!H78</f>
        <v>0</v>
      </c>
      <c r="I61" s="76">
        <f>+PYG!I78</f>
        <v>0</v>
      </c>
      <c r="J61" s="76">
        <f>+PYG!J78</f>
        <v>0</v>
      </c>
      <c r="K61" s="76">
        <f>+PYG!K78</f>
        <v>0</v>
      </c>
      <c r="L61" s="76">
        <f>+PYG!L78</f>
        <v>0</v>
      </c>
      <c r="M61" s="76">
        <f>+PYG!M78</f>
        <v>0</v>
      </c>
      <c r="N61" s="76">
        <f>+PYG!N78</f>
        <v>8.1880900000000008</v>
      </c>
      <c r="O61" s="76">
        <f>+PYG!O78</f>
        <v>24.192490000000003</v>
      </c>
      <c r="P61" s="76">
        <f>+PYG!P78</f>
        <v>41.69567</v>
      </c>
    </row>
    <row r="62" spans="2:16">
      <c r="B62" s="32">
        <f>+PYG!B79</f>
        <v>4502</v>
      </c>
      <c r="C62" s="33" t="str">
        <f>+PYG!C79</f>
        <v xml:space="preserve">        Honorarios</v>
      </c>
      <c r="D62" s="76">
        <f>+PYG!D79</f>
        <v>0</v>
      </c>
      <c r="E62" s="76">
        <f>+PYG!E79</f>
        <v>0</v>
      </c>
      <c r="F62" s="76">
        <f>+PYG!F79</f>
        <v>0</v>
      </c>
      <c r="G62" s="76">
        <f>+PYG!G79</f>
        <v>0</v>
      </c>
      <c r="H62" s="76">
        <f>+PYG!H79</f>
        <v>0</v>
      </c>
      <c r="I62" s="76">
        <f>+PYG!I79</f>
        <v>0</v>
      </c>
      <c r="J62" s="76">
        <f>+PYG!J79</f>
        <v>0</v>
      </c>
      <c r="K62" s="76">
        <f>+PYG!K79</f>
        <v>0</v>
      </c>
      <c r="L62" s="76">
        <f>+PYG!L79</f>
        <v>0</v>
      </c>
      <c r="M62" s="76">
        <f>+PYG!M79</f>
        <v>0</v>
      </c>
      <c r="N62" s="76">
        <f>+PYG!N79</f>
        <v>1.068E-2</v>
      </c>
      <c r="O62" s="76">
        <f>+PYG!O79</f>
        <v>3.9005000000000001</v>
      </c>
      <c r="P62" s="76">
        <f>+PYG!P79</f>
        <v>11.4605</v>
      </c>
    </row>
    <row r="63" spans="2:16">
      <c r="B63" s="32">
        <f>+PYG!B80</f>
        <v>4503</v>
      </c>
      <c r="C63" s="33" t="str">
        <f>+PYG!C80</f>
        <v xml:space="preserve">        Servicios varios</v>
      </c>
      <c r="D63" s="76">
        <f>+PYG!D80</f>
        <v>0</v>
      </c>
      <c r="E63" s="76">
        <f>+PYG!E80</f>
        <v>0</v>
      </c>
      <c r="F63" s="76">
        <f>+PYG!F80</f>
        <v>0</v>
      </c>
      <c r="G63" s="76">
        <f>+PYG!G80</f>
        <v>0</v>
      </c>
      <c r="H63" s="76">
        <f>+PYG!H80</f>
        <v>0</v>
      </c>
      <c r="I63" s="76">
        <f>+PYG!I80</f>
        <v>0</v>
      </c>
      <c r="J63" s="76">
        <f>+PYG!J80</f>
        <v>0</v>
      </c>
      <c r="K63" s="76">
        <f>+PYG!K80</f>
        <v>0</v>
      </c>
      <c r="L63" s="76">
        <f>+PYG!L80</f>
        <v>0</v>
      </c>
      <c r="M63" s="76">
        <f>+PYG!M80</f>
        <v>0</v>
      </c>
      <c r="N63" s="76">
        <f>+PYG!N80</f>
        <v>0</v>
      </c>
      <c r="O63" s="76">
        <f>+PYG!O80</f>
        <v>5.5263299999999997</v>
      </c>
      <c r="P63" s="76">
        <f>+PYG!P80</f>
        <v>8.8262999999999998</v>
      </c>
    </row>
    <row r="64" spans="2:16">
      <c r="B64" s="32">
        <f>+PYG!B81</f>
        <v>4504</v>
      </c>
      <c r="C64" s="33" t="str">
        <f>+PYG!C81</f>
        <v xml:space="preserve">        Impuestos, contribuciones y multas</v>
      </c>
      <c r="D64" s="76">
        <f>+PYG!D81</f>
        <v>0</v>
      </c>
      <c r="E64" s="76">
        <f>+PYG!E81</f>
        <v>0</v>
      </c>
      <c r="F64" s="76">
        <f>+PYG!F81</f>
        <v>0</v>
      </c>
      <c r="G64" s="76">
        <f>+PYG!G81</f>
        <v>0</v>
      </c>
      <c r="H64" s="76">
        <f>+PYG!H81</f>
        <v>0</v>
      </c>
      <c r="I64" s="76">
        <f>+PYG!I81</f>
        <v>0</v>
      </c>
      <c r="J64" s="76">
        <f>+PYG!J81</f>
        <v>0</v>
      </c>
      <c r="K64" s="76">
        <f>+PYG!K81</f>
        <v>0</v>
      </c>
      <c r="L64" s="76">
        <f>+PYG!L81</f>
        <v>0</v>
      </c>
      <c r="M64" s="76">
        <f>+PYG!M81</f>
        <v>0</v>
      </c>
      <c r="N64" s="76">
        <f>+PYG!N81</f>
        <v>1.1519999999999999E-2</v>
      </c>
      <c r="O64" s="76">
        <f>+PYG!O81</f>
        <v>0.42379</v>
      </c>
      <c r="P64" s="76">
        <f>+PYG!P81</f>
        <v>0.42379</v>
      </c>
    </row>
    <row r="65" spans="2:16">
      <c r="B65" s="32">
        <f>+PYG!B82</f>
        <v>4505</v>
      </c>
      <c r="C65" s="33" t="str">
        <f>+PYG!C82</f>
        <v xml:space="preserve">        Depreciaciones</v>
      </c>
      <c r="D65" s="76">
        <f>+PYG!D82</f>
        <v>0</v>
      </c>
      <c r="E65" s="76">
        <f>+PYG!E82</f>
        <v>0</v>
      </c>
      <c r="F65" s="76">
        <f>+PYG!F82</f>
        <v>0</v>
      </c>
      <c r="G65" s="76">
        <f>+PYG!G82</f>
        <v>0</v>
      </c>
      <c r="H65" s="76">
        <f>+PYG!H82</f>
        <v>0</v>
      </c>
      <c r="I65" s="76">
        <f>+PYG!I82</f>
        <v>0</v>
      </c>
      <c r="J65" s="76">
        <f>+PYG!J82</f>
        <v>0</v>
      </c>
      <c r="K65" s="76">
        <f>+PYG!K82</f>
        <v>0</v>
      </c>
      <c r="L65" s="76">
        <f>+PYG!L82</f>
        <v>0</v>
      </c>
      <c r="M65" s="76">
        <f>+PYG!M82</f>
        <v>0</v>
      </c>
      <c r="N65" s="76">
        <f>+PYG!N82</f>
        <v>0</v>
      </c>
      <c r="O65" s="76">
        <f>+PYG!O82</f>
        <v>2.3410799999999998</v>
      </c>
      <c r="P65" s="76">
        <f>+PYG!P82</f>
        <v>4.8476800000000004</v>
      </c>
    </row>
    <row r="66" spans="2:16">
      <c r="B66" s="32">
        <f>+PYG!B83</f>
        <v>4506</v>
      </c>
      <c r="C66" s="33" t="str">
        <f>+PYG!C83</f>
        <v xml:space="preserve">        Amortizaciones</v>
      </c>
      <c r="D66" s="76">
        <f>+PYG!D83</f>
        <v>0</v>
      </c>
      <c r="E66" s="76">
        <f>+PYG!E83</f>
        <v>0</v>
      </c>
      <c r="F66" s="76">
        <f>+PYG!F83</f>
        <v>0</v>
      </c>
      <c r="G66" s="76">
        <f>+PYG!G83</f>
        <v>0</v>
      </c>
      <c r="H66" s="76">
        <f>+PYG!H83</f>
        <v>0</v>
      </c>
      <c r="I66" s="76">
        <f>+PYG!I83</f>
        <v>0</v>
      </c>
      <c r="J66" s="76">
        <f>+PYG!J83</f>
        <v>0</v>
      </c>
      <c r="K66" s="76">
        <f>+PYG!K83</f>
        <v>0</v>
      </c>
      <c r="L66" s="76">
        <f>+PYG!L83</f>
        <v>0</v>
      </c>
      <c r="M66" s="76">
        <f>+PYG!M83</f>
        <v>0</v>
      </c>
      <c r="N66" s="76">
        <f>+PYG!N83</f>
        <v>0</v>
      </c>
      <c r="O66" s="76">
        <f>+PYG!O83</f>
        <v>0.11364</v>
      </c>
      <c r="P66" s="76">
        <f>+PYG!P83</f>
        <v>0.22728000000000001</v>
      </c>
    </row>
    <row r="67" spans="2:16">
      <c r="B67" s="32">
        <f>+PYG!B84</f>
        <v>4507</v>
      </c>
      <c r="C67" s="33" t="str">
        <f>+PYG!C84</f>
        <v xml:space="preserve">        Otros gastos</v>
      </c>
      <c r="D67" s="76">
        <f>+PYG!D84</f>
        <v>0</v>
      </c>
      <c r="E67" s="76">
        <f>+PYG!E84</f>
        <v>0</v>
      </c>
      <c r="F67" s="76">
        <f>+PYG!F84</f>
        <v>0</v>
      </c>
      <c r="G67" s="76">
        <f>+PYG!G84</f>
        <v>0</v>
      </c>
      <c r="H67" s="76">
        <f>+PYG!H84</f>
        <v>0</v>
      </c>
      <c r="I67" s="76">
        <f>+PYG!I84</f>
        <v>0</v>
      </c>
      <c r="J67" s="76">
        <f>+PYG!J84</f>
        <v>0</v>
      </c>
      <c r="K67" s="76">
        <f>+PYG!K84</f>
        <v>0</v>
      </c>
      <c r="L67" s="76">
        <f>+PYG!L84</f>
        <v>0</v>
      </c>
      <c r="M67" s="76">
        <f>+PYG!M84</f>
        <v>0</v>
      </c>
      <c r="N67" s="76">
        <f>+PYG!N84</f>
        <v>13.972490000000001</v>
      </c>
      <c r="O67" s="76">
        <f>+PYG!O84</f>
        <v>13.972490000000001</v>
      </c>
      <c r="P67" s="76">
        <f>+PYG!P84</f>
        <v>17.762250000000002</v>
      </c>
    </row>
    <row r="68" spans="2:16" s="13" customFormat="1" ht="15">
      <c r="B68" s="46"/>
      <c r="C68" s="44" t="str">
        <f>+PYG!C85</f>
        <v>MARGEN DE INTERMEDIACION</v>
      </c>
      <c r="D68" s="77">
        <f>+PYG!D85</f>
        <v>0</v>
      </c>
      <c r="E68" s="77">
        <f>+PYG!E85</f>
        <v>0</v>
      </c>
      <c r="F68" s="77">
        <f>+PYG!F85</f>
        <v>0</v>
      </c>
      <c r="G68" s="77">
        <f>+PYG!G85</f>
        <v>0</v>
      </c>
      <c r="H68" s="77">
        <f>+PYG!H85</f>
        <v>0</v>
      </c>
      <c r="I68" s="77">
        <f>+PYG!I85</f>
        <v>0</v>
      </c>
      <c r="J68" s="77">
        <f>+PYG!J85</f>
        <v>0</v>
      </c>
      <c r="K68" s="77">
        <f>+PYG!K85</f>
        <v>0</v>
      </c>
      <c r="L68" s="77">
        <f>+PYG!L85</f>
        <v>0</v>
      </c>
      <c r="M68" s="77">
        <f>+PYG!M85</f>
        <v>0</v>
      </c>
      <c r="N68" s="77">
        <f>+PYG!N85</f>
        <v>-11.84075</v>
      </c>
      <c r="O68" s="77">
        <f>+PYG!O85</f>
        <v>-48.756300000000003</v>
      </c>
      <c r="P68" s="77">
        <f>+PYG!P85</f>
        <v>-83.787500000000009</v>
      </c>
    </row>
    <row r="69" spans="2:16">
      <c r="B69" s="32"/>
      <c r="C69" s="33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</row>
    <row r="70" spans="2:16" s="13" customFormat="1" ht="15">
      <c r="B70" s="46">
        <f>+PYG!B87</f>
        <v>55</v>
      </c>
      <c r="C70" s="44" t="str">
        <f>+PYG!C87</f>
        <v>OTROS INGRESOS OPERACIONALES</v>
      </c>
      <c r="D70" s="77">
        <f>+PYG!D87</f>
        <v>0</v>
      </c>
      <c r="E70" s="77">
        <f>+PYG!E87</f>
        <v>0</v>
      </c>
      <c r="F70" s="77">
        <f>+PYG!F87</f>
        <v>0</v>
      </c>
      <c r="G70" s="77">
        <f>+PYG!G87</f>
        <v>0</v>
      </c>
      <c r="H70" s="77">
        <f>+PYG!H87</f>
        <v>0</v>
      </c>
      <c r="I70" s="77">
        <f>+PYG!I87</f>
        <v>0</v>
      </c>
      <c r="J70" s="77">
        <f>+PYG!J87</f>
        <v>0</v>
      </c>
      <c r="K70" s="77">
        <f>+PYG!K87</f>
        <v>0</v>
      </c>
      <c r="L70" s="77">
        <f>+PYG!L87</f>
        <v>0</v>
      </c>
      <c r="M70" s="77">
        <f>+PYG!M87</f>
        <v>0</v>
      </c>
      <c r="N70" s="77">
        <f>+PYG!N87</f>
        <v>4.1198399999999999</v>
      </c>
      <c r="O70" s="77">
        <f>+PYG!O87</f>
        <v>39.0839</v>
      </c>
      <c r="P70" s="77">
        <f>+PYG!P87</f>
        <v>75.64188</v>
      </c>
    </row>
    <row r="71" spans="2:16">
      <c r="B71" s="32">
        <f>+PYG!B88</f>
        <v>5502</v>
      </c>
      <c r="C71" s="33" t="str">
        <f>+PYG!C88</f>
        <v xml:space="preserve">        Utilidad en venta de bienes realizables y recuperados</v>
      </c>
      <c r="D71" s="76">
        <f>+PYG!D88</f>
        <v>0</v>
      </c>
      <c r="E71" s="76">
        <f>+PYG!E88</f>
        <v>0</v>
      </c>
      <c r="F71" s="76">
        <f>+PYG!F88</f>
        <v>0</v>
      </c>
      <c r="G71" s="76">
        <f>+PYG!G88</f>
        <v>0</v>
      </c>
      <c r="H71" s="76">
        <f>+PYG!H88</f>
        <v>0</v>
      </c>
      <c r="I71" s="76">
        <f>+PYG!I88</f>
        <v>0</v>
      </c>
      <c r="J71" s="76">
        <f>+PYG!J88</f>
        <v>0</v>
      </c>
      <c r="K71" s="76">
        <f>+PYG!K88</f>
        <v>0</v>
      </c>
      <c r="L71" s="76">
        <f>+PYG!L88</f>
        <v>0</v>
      </c>
      <c r="M71" s="76">
        <f>+PYG!M88</f>
        <v>0</v>
      </c>
      <c r="N71" s="76">
        <f>+PYG!N88</f>
        <v>0</v>
      </c>
      <c r="O71" s="76">
        <f>+PYG!O88</f>
        <v>0</v>
      </c>
      <c r="P71" s="76">
        <f>+PYG!P88</f>
        <v>0</v>
      </c>
    </row>
    <row r="72" spans="2:16">
      <c r="B72" s="32">
        <f>+PYG!B89</f>
        <v>5590</v>
      </c>
      <c r="C72" s="33" t="str">
        <f>+PYG!C89</f>
        <v xml:space="preserve">        Otros</v>
      </c>
      <c r="D72" s="76">
        <f>+PYG!D89</f>
        <v>0</v>
      </c>
      <c r="E72" s="76">
        <f>+PYG!E89</f>
        <v>0</v>
      </c>
      <c r="F72" s="76">
        <f>+PYG!F89</f>
        <v>0</v>
      </c>
      <c r="G72" s="76">
        <f>+PYG!G89</f>
        <v>0</v>
      </c>
      <c r="H72" s="76">
        <f>+PYG!H89</f>
        <v>0</v>
      </c>
      <c r="I72" s="76">
        <f>+PYG!I89</f>
        <v>0</v>
      </c>
      <c r="J72" s="76">
        <f>+PYG!J89</f>
        <v>0</v>
      </c>
      <c r="K72" s="76">
        <f>+PYG!K89</f>
        <v>0</v>
      </c>
      <c r="L72" s="76">
        <f>+PYG!L89</f>
        <v>0</v>
      </c>
      <c r="M72" s="76">
        <f>+PYG!M89</f>
        <v>0</v>
      </c>
      <c r="N72" s="76">
        <f>+PYG!N89</f>
        <v>4.1198399999999999</v>
      </c>
      <c r="O72" s="76">
        <f>+PYG!O89</f>
        <v>39.0839</v>
      </c>
      <c r="P72" s="76">
        <f>+PYG!P89</f>
        <v>75.64188</v>
      </c>
    </row>
    <row r="73" spans="2:16" s="13" customFormat="1" ht="15">
      <c r="B73" s="46">
        <f>+PYG!B90</f>
        <v>46</v>
      </c>
      <c r="C73" s="44" t="str">
        <f>+PYG!C90</f>
        <v>OTRAS PERDIDAS OPERACIONALES</v>
      </c>
      <c r="D73" s="77">
        <f>+PYG!D90</f>
        <v>0</v>
      </c>
      <c r="E73" s="77">
        <f>+PYG!E90</f>
        <v>0</v>
      </c>
      <c r="F73" s="77">
        <f>+PYG!F90</f>
        <v>0</v>
      </c>
      <c r="G73" s="77">
        <f>+PYG!G90</f>
        <v>0</v>
      </c>
      <c r="H73" s="77">
        <f>+PYG!H90</f>
        <v>0</v>
      </c>
      <c r="I73" s="77">
        <f>+PYG!I90</f>
        <v>0</v>
      </c>
      <c r="J73" s="77">
        <f>+PYG!J90</f>
        <v>0</v>
      </c>
      <c r="K73" s="77">
        <f>+PYG!K90</f>
        <v>0</v>
      </c>
      <c r="L73" s="77">
        <f>+PYG!L90</f>
        <v>0</v>
      </c>
      <c r="M73" s="77">
        <f>+PYG!M90</f>
        <v>0</v>
      </c>
      <c r="N73" s="77">
        <f>+PYG!N90</f>
        <v>1.01E-3</v>
      </c>
      <c r="O73" s="77">
        <f>+PYG!O90</f>
        <v>2.2550000000000001E-2</v>
      </c>
      <c r="P73" s="77">
        <f>+PYG!P90</f>
        <v>0.11070000000000001</v>
      </c>
    </row>
    <row r="74" spans="2:16">
      <c r="B74" s="32">
        <f>+PYG!B91</f>
        <v>4690</v>
      </c>
      <c r="C74" s="33" t="str">
        <f>+PYG!C91</f>
        <v xml:space="preserve">        Otras</v>
      </c>
      <c r="D74" s="76">
        <f>+PYG!D91</f>
        <v>0</v>
      </c>
      <c r="E74" s="76">
        <f>+PYG!E91</f>
        <v>0</v>
      </c>
      <c r="F74" s="76">
        <f>+PYG!F91</f>
        <v>0</v>
      </c>
      <c r="G74" s="76">
        <f>+PYG!G91</f>
        <v>0</v>
      </c>
      <c r="H74" s="76">
        <f>+PYG!H91</f>
        <v>0</v>
      </c>
      <c r="I74" s="76">
        <f>+PYG!I91</f>
        <v>0</v>
      </c>
      <c r="J74" s="76">
        <f>+PYG!J91</f>
        <v>0</v>
      </c>
      <c r="K74" s="76">
        <f>+PYG!K91</f>
        <v>0</v>
      </c>
      <c r="L74" s="76">
        <f>+PYG!L91</f>
        <v>0</v>
      </c>
      <c r="M74" s="76">
        <f>+PYG!M91</f>
        <v>0</v>
      </c>
      <c r="N74" s="76">
        <f>+PYG!N91</f>
        <v>1.01E-3</v>
      </c>
      <c r="O74" s="76">
        <f>+PYG!O91</f>
        <v>2.2550000000000001E-2</v>
      </c>
      <c r="P74" s="76">
        <f>+PYG!P91</f>
        <v>0.11070000000000001</v>
      </c>
    </row>
    <row r="75" spans="2:16" s="13" customFormat="1" ht="15">
      <c r="B75" s="46"/>
      <c r="C75" s="44" t="str">
        <f>+PYG!C92</f>
        <v>MARGEN OPERACIONAL</v>
      </c>
      <c r="D75" s="77">
        <f>+PYG!D92</f>
        <v>0</v>
      </c>
      <c r="E75" s="77">
        <f>+PYG!E92</f>
        <v>0</v>
      </c>
      <c r="F75" s="77">
        <f>+PYG!F92</f>
        <v>0</v>
      </c>
      <c r="G75" s="77">
        <f>+PYG!G92</f>
        <v>0</v>
      </c>
      <c r="H75" s="77">
        <f>+PYG!H92</f>
        <v>0</v>
      </c>
      <c r="I75" s="77">
        <f>+PYG!I92</f>
        <v>0</v>
      </c>
      <c r="J75" s="77">
        <f>+PYG!J92</f>
        <v>0</v>
      </c>
      <c r="K75" s="77">
        <f>+PYG!K92</f>
        <v>0</v>
      </c>
      <c r="L75" s="77">
        <f>+PYG!L92</f>
        <v>0</v>
      </c>
      <c r="M75" s="77">
        <f>+PYG!M92</f>
        <v>0</v>
      </c>
      <c r="N75" s="77">
        <f>+PYG!N92</f>
        <v>-7.7219199999999999</v>
      </c>
      <c r="O75" s="77">
        <f>+PYG!O92</f>
        <v>-9.694950000000004</v>
      </c>
      <c r="P75" s="77">
        <f>+PYG!P92</f>
        <v>-8.2563200000000077</v>
      </c>
    </row>
    <row r="76" spans="2:16">
      <c r="B76" s="32"/>
      <c r="C76" s="33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</row>
    <row r="77" spans="2:16" s="13" customFormat="1" ht="15">
      <c r="B77" s="46">
        <f>+PYG!B94</f>
        <v>56</v>
      </c>
      <c r="C77" s="44" t="str">
        <f>+PYG!C94</f>
        <v>OTROS INGRESOS</v>
      </c>
      <c r="D77" s="77">
        <f>+PYG!D94</f>
        <v>0</v>
      </c>
      <c r="E77" s="77">
        <f>+PYG!E94</f>
        <v>0</v>
      </c>
      <c r="F77" s="77">
        <f>+PYG!F94</f>
        <v>0</v>
      </c>
      <c r="G77" s="77">
        <f>+PYG!G94</f>
        <v>0</v>
      </c>
      <c r="H77" s="77">
        <f>+PYG!H94</f>
        <v>0</v>
      </c>
      <c r="I77" s="77">
        <f>+PYG!I94</f>
        <v>0</v>
      </c>
      <c r="J77" s="77">
        <f>+PYG!J94</f>
        <v>0</v>
      </c>
      <c r="K77" s="77">
        <f>+PYG!K94</f>
        <v>0</v>
      </c>
      <c r="L77" s="77">
        <f>+PYG!L94</f>
        <v>0</v>
      </c>
      <c r="M77" s="77">
        <f>+PYG!M94</f>
        <v>0</v>
      </c>
      <c r="N77" s="77">
        <f>+PYG!N94</f>
        <v>0</v>
      </c>
      <c r="O77" s="77">
        <f>+PYG!O94</f>
        <v>8.0000000000000004E-4</v>
      </c>
      <c r="P77" s="77">
        <f>+PYG!P94</f>
        <v>8.0000000000000004E-4</v>
      </c>
    </row>
    <row r="78" spans="2:16">
      <c r="B78" s="32">
        <f>+PYG!B95</f>
        <v>5602</v>
      </c>
      <c r="C78" s="33" t="str">
        <f>+PYG!C95</f>
        <v xml:space="preserve">        Utilidad en venta de acciones y participaciones</v>
      </c>
      <c r="D78" s="76">
        <f>+PYG!D95</f>
        <v>0</v>
      </c>
      <c r="E78" s="76">
        <f>+PYG!E95</f>
        <v>0</v>
      </c>
      <c r="F78" s="76">
        <f>+PYG!F95</f>
        <v>0</v>
      </c>
      <c r="G78" s="76">
        <f>+PYG!G95</f>
        <v>0</v>
      </c>
      <c r="H78" s="76">
        <f>+PYG!H95</f>
        <v>0</v>
      </c>
      <c r="I78" s="76">
        <f>+PYG!I95</f>
        <v>0</v>
      </c>
      <c r="J78" s="76">
        <f>+PYG!J95</f>
        <v>0</v>
      </c>
      <c r="K78" s="76">
        <f>+PYG!K95</f>
        <v>0</v>
      </c>
      <c r="L78" s="76">
        <f>+PYG!L95</f>
        <v>0</v>
      </c>
      <c r="M78" s="76">
        <f>+PYG!M95</f>
        <v>0</v>
      </c>
      <c r="N78" s="76">
        <f>+PYG!N95</f>
        <v>0</v>
      </c>
      <c r="O78" s="76">
        <f>+PYG!O95</f>
        <v>0</v>
      </c>
      <c r="P78" s="76">
        <f>+PYG!P95</f>
        <v>0</v>
      </c>
    </row>
    <row r="79" spans="2:16">
      <c r="B79" s="32">
        <f>+PYG!B96</f>
        <v>5604</v>
      </c>
      <c r="C79" s="33" t="str">
        <f>+PYG!C96</f>
        <v xml:space="preserve">        Recuperaciones de activos financieros</v>
      </c>
      <c r="D79" s="76">
        <f>+PYG!D96</f>
        <v>0</v>
      </c>
      <c r="E79" s="76">
        <f>+PYG!E96</f>
        <v>0</v>
      </c>
      <c r="F79" s="76">
        <f>+PYG!F96</f>
        <v>0</v>
      </c>
      <c r="G79" s="76">
        <f>+PYG!G96</f>
        <v>0</v>
      </c>
      <c r="H79" s="76">
        <f>+PYG!H96</f>
        <v>0</v>
      </c>
      <c r="I79" s="76">
        <f>+PYG!I96</f>
        <v>0</v>
      </c>
      <c r="J79" s="76">
        <f>+PYG!J96</f>
        <v>0</v>
      </c>
      <c r="K79" s="76">
        <f>+PYG!K96</f>
        <v>0</v>
      </c>
      <c r="L79" s="76">
        <f>+PYG!L96</f>
        <v>0</v>
      </c>
      <c r="M79" s="76">
        <f>+PYG!M96</f>
        <v>0</v>
      </c>
      <c r="N79" s="76">
        <f>+PYG!N96</f>
        <v>0</v>
      </c>
      <c r="O79" s="76">
        <f>+PYG!O96</f>
        <v>0</v>
      </c>
      <c r="P79" s="76">
        <f>+PYG!P96</f>
        <v>0</v>
      </c>
    </row>
    <row r="80" spans="2:16" s="13" customFormat="1" ht="15">
      <c r="B80" s="46">
        <f>+PYG!B97</f>
        <v>47</v>
      </c>
      <c r="C80" s="44" t="str">
        <f>+PYG!C97</f>
        <v>OTROS GASTOS Y PERDIDAS</v>
      </c>
      <c r="D80" s="77">
        <f>+PYG!D97</f>
        <v>0</v>
      </c>
      <c r="E80" s="77">
        <f>+PYG!E97</f>
        <v>0</v>
      </c>
      <c r="F80" s="77">
        <f>+PYG!F97</f>
        <v>0</v>
      </c>
      <c r="G80" s="77">
        <f>+PYG!G97</f>
        <v>0</v>
      </c>
      <c r="H80" s="77">
        <f>+PYG!H97</f>
        <v>0</v>
      </c>
      <c r="I80" s="77">
        <f>+PYG!I97</f>
        <v>0</v>
      </c>
      <c r="J80" s="77">
        <f>+PYG!J97</f>
        <v>0</v>
      </c>
      <c r="K80" s="77">
        <f>+PYG!K97</f>
        <v>0</v>
      </c>
      <c r="L80" s="77">
        <f>+PYG!L97</f>
        <v>0</v>
      </c>
      <c r="M80" s="77">
        <f>+PYG!M97</f>
        <v>0</v>
      </c>
      <c r="N80" s="77">
        <f>+PYG!N97</f>
        <v>7.8969999999999999E-2</v>
      </c>
      <c r="O80" s="77">
        <f>+PYG!O97</f>
        <v>8.7980000000000003E-2</v>
      </c>
      <c r="P80" s="77">
        <f>+PYG!P97</f>
        <v>0.30687999999999999</v>
      </c>
    </row>
    <row r="81" spans="2:16">
      <c r="B81" s="32">
        <f>+PYG!B98</f>
        <v>4703</v>
      </c>
      <c r="C81" s="33" t="str">
        <f>+PYG!C98</f>
        <v xml:space="preserve">        Intereses y comisiones devengados en ejercicios anteriores</v>
      </c>
      <c r="D81" s="76">
        <f>+PYG!D98</f>
        <v>0</v>
      </c>
      <c r="E81" s="76">
        <f>+PYG!E98</f>
        <v>0</v>
      </c>
      <c r="F81" s="76">
        <f>+PYG!F98</f>
        <v>0</v>
      </c>
      <c r="G81" s="76">
        <f>+PYG!G98</f>
        <v>0</v>
      </c>
      <c r="H81" s="76">
        <f>+PYG!H98</f>
        <v>0</v>
      </c>
      <c r="I81" s="76">
        <f>+PYG!I98</f>
        <v>0</v>
      </c>
      <c r="J81" s="76">
        <f>+PYG!J98</f>
        <v>0</v>
      </c>
      <c r="K81" s="76">
        <f>+PYG!K98</f>
        <v>0</v>
      </c>
      <c r="L81" s="76">
        <f>+PYG!L98</f>
        <v>0</v>
      </c>
      <c r="M81" s="76">
        <f>+PYG!M98</f>
        <v>0</v>
      </c>
      <c r="N81" s="76">
        <f>+PYG!N98</f>
        <v>0</v>
      </c>
      <c r="O81" s="76">
        <f>+PYG!O98</f>
        <v>0</v>
      </c>
      <c r="P81" s="76">
        <f>+PYG!P98</f>
        <v>0</v>
      </c>
    </row>
    <row r="82" spans="2:16">
      <c r="B82" s="32">
        <f>+PYG!B99</f>
        <v>4790</v>
      </c>
      <c r="C82" s="33" t="str">
        <f>+PYG!C99</f>
        <v xml:space="preserve">        Otros</v>
      </c>
      <c r="D82" s="76">
        <f>+PYG!D99</f>
        <v>0</v>
      </c>
      <c r="E82" s="76">
        <f>+PYG!E99</f>
        <v>0</v>
      </c>
      <c r="F82" s="76">
        <f>+PYG!F99</f>
        <v>0</v>
      </c>
      <c r="G82" s="76">
        <f>+PYG!G99</f>
        <v>0</v>
      </c>
      <c r="H82" s="76">
        <f>+PYG!H99</f>
        <v>0</v>
      </c>
      <c r="I82" s="76">
        <f>+PYG!I99</f>
        <v>0</v>
      </c>
      <c r="J82" s="76">
        <f>+PYG!J99</f>
        <v>0</v>
      </c>
      <c r="K82" s="76">
        <f>+PYG!K99</f>
        <v>0</v>
      </c>
      <c r="L82" s="76">
        <f>+PYG!L99</f>
        <v>0</v>
      </c>
      <c r="M82" s="76">
        <f>+PYG!M99</f>
        <v>0</v>
      </c>
      <c r="N82" s="76">
        <f>+PYG!N99</f>
        <v>7.8969999999999999E-2</v>
      </c>
      <c r="O82" s="76">
        <f>+PYG!O99</f>
        <v>8.7980000000000003E-2</v>
      </c>
      <c r="P82" s="76">
        <f>+PYG!P99</f>
        <v>0.30687999999999999</v>
      </c>
    </row>
    <row r="83" spans="2:16" s="13" customFormat="1" ht="15">
      <c r="B83" s="46"/>
      <c r="C83" s="44" t="str">
        <f>+PYG!C100</f>
        <v>GANANCIA O (PERDIDA) ANTES DE IMPUESTOS</v>
      </c>
      <c r="D83" s="77">
        <f>+PYG!D100</f>
        <v>0</v>
      </c>
      <c r="E83" s="77">
        <f>+PYG!E100</f>
        <v>0</v>
      </c>
      <c r="F83" s="77">
        <f>+PYG!F100</f>
        <v>0</v>
      </c>
      <c r="G83" s="77">
        <f>+PYG!G100</f>
        <v>0</v>
      </c>
      <c r="H83" s="77">
        <f>+PYG!H100</f>
        <v>0</v>
      </c>
      <c r="I83" s="77">
        <f>+PYG!I100</f>
        <v>0</v>
      </c>
      <c r="J83" s="77">
        <f>+PYG!J100</f>
        <v>0</v>
      </c>
      <c r="K83" s="77">
        <f>+PYG!K100</f>
        <v>0</v>
      </c>
      <c r="L83" s="77">
        <f>+PYG!L100</f>
        <v>0</v>
      </c>
      <c r="M83" s="77">
        <f>+PYG!M100</f>
        <v>0</v>
      </c>
      <c r="N83" s="77">
        <f>+PYG!N100</f>
        <v>-7.8008899999999999</v>
      </c>
      <c r="O83" s="77">
        <f>+PYG!O100</f>
        <v>-9.782130000000004</v>
      </c>
      <c r="P83" s="77">
        <f>+PYG!P100</f>
        <v>-8.5624000000000073</v>
      </c>
    </row>
    <row r="84" spans="2:16">
      <c r="B84" s="32"/>
      <c r="C84" s="33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</row>
    <row r="85" spans="2:16" s="13" customFormat="1" ht="15">
      <c r="B85" s="46">
        <f>+PYG!B102</f>
        <v>48</v>
      </c>
      <c r="C85" s="44" t="str">
        <f>+PYG!C102</f>
        <v>IMPUESTOS Y PARTICIPACION A EMPLEADOS</v>
      </c>
      <c r="D85" s="77">
        <f>+PYG!D102</f>
        <v>0</v>
      </c>
      <c r="E85" s="77">
        <f>+PYG!E102</f>
        <v>0</v>
      </c>
      <c r="F85" s="77">
        <f>+PYG!F102</f>
        <v>0</v>
      </c>
      <c r="G85" s="77">
        <f>+PYG!G102</f>
        <v>0</v>
      </c>
      <c r="H85" s="77">
        <f>+PYG!H102</f>
        <v>0</v>
      </c>
      <c r="I85" s="77">
        <f>+PYG!I102</f>
        <v>0</v>
      </c>
      <c r="J85" s="77">
        <f>+PYG!J102</f>
        <v>0</v>
      </c>
      <c r="K85" s="77">
        <f>+PYG!K102</f>
        <v>0</v>
      </c>
      <c r="L85" s="77">
        <f>+PYG!L102</f>
        <v>0</v>
      </c>
      <c r="M85" s="77">
        <f>+PYG!M102</f>
        <v>0</v>
      </c>
      <c r="N85" s="77">
        <f>+PYG!N102</f>
        <v>0</v>
      </c>
      <c r="O85" s="77">
        <f>+PYG!O102</f>
        <v>0</v>
      </c>
      <c r="P85" s="77">
        <f>+PYG!P102</f>
        <v>0</v>
      </c>
    </row>
    <row r="86" spans="2:16" s="13" customFormat="1" ht="15">
      <c r="B86" s="46"/>
      <c r="C86" s="44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</row>
    <row r="87" spans="2:16" s="13" customFormat="1" ht="15">
      <c r="B87" s="46"/>
      <c r="C87" s="44" t="str">
        <f>+PYG!C104</f>
        <v>GANANCIA O (PERDIDA) DEL EJERCICIO</v>
      </c>
      <c r="D87" s="77">
        <f>+PYG!D104</f>
        <v>0</v>
      </c>
      <c r="E87" s="77">
        <f>+PYG!E104</f>
        <v>0</v>
      </c>
      <c r="F87" s="77">
        <f>+PYG!F104</f>
        <v>0</v>
      </c>
      <c r="G87" s="77">
        <f>+PYG!G104</f>
        <v>0</v>
      </c>
      <c r="H87" s="77">
        <f>+PYG!H104</f>
        <v>0</v>
      </c>
      <c r="I87" s="77">
        <f>+PYG!I104</f>
        <v>0</v>
      </c>
      <c r="J87" s="77">
        <f>+PYG!J104</f>
        <v>0</v>
      </c>
      <c r="K87" s="77">
        <f>+PYG!K104</f>
        <v>0</v>
      </c>
      <c r="L87" s="77">
        <f>+PYG!L104</f>
        <v>0</v>
      </c>
      <c r="M87" s="77">
        <f>+PYG!M104</f>
        <v>0</v>
      </c>
      <c r="N87" s="77">
        <f>+PYG!N104</f>
        <v>-7.8008899999999999</v>
      </c>
      <c r="O87" s="77">
        <f>+PYG!O104</f>
        <v>-9.782130000000004</v>
      </c>
      <c r="P87" s="77">
        <f>+PYG!P104</f>
        <v>-8.5624000000000073</v>
      </c>
    </row>
    <row r="88" spans="2:16">
      <c r="B88" s="35"/>
      <c r="C88" s="36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</row>
  </sheetData>
  <mergeCells count="1"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PROMEDIO</vt:lpstr>
      <vt:lpstr>BALANCE</vt:lpstr>
      <vt:lpstr>PYG</vt:lpstr>
      <vt:lpstr>CONSCOND</vt:lpstr>
      <vt:lpstr>BALCONS</vt:lpstr>
      <vt:lpstr>BALCONS %</vt:lpstr>
      <vt:lpstr>COMPOS CART</vt:lpstr>
      <vt:lpstr>COMPOS CART %</vt:lpstr>
      <vt:lpstr>EPyG</vt:lpstr>
      <vt:lpstr>EPyG %</vt:lpstr>
      <vt:lpstr>INDICADORES</vt:lpstr>
      <vt:lpstr>OCT 13</vt:lpstr>
      <vt:lpstr>NOV 13</vt:lpstr>
      <vt:lpstr>DIC 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Solano</dc:creator>
  <cp:lastModifiedBy>lali</cp:lastModifiedBy>
  <dcterms:created xsi:type="dcterms:W3CDTF">2012-08-27T21:45:59Z</dcterms:created>
  <dcterms:modified xsi:type="dcterms:W3CDTF">2014-02-07T18:27:21Z</dcterms:modified>
</cp:coreProperties>
</file>